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R IFIRMA _obliczenia szacunkowe -forma opodatkowania 2025" sheetId="1" state="visible" r:id="rId2"/>
    <sheet name="BR IFIRMA" sheetId="2" state="hidden" r:id="rId3"/>
    <sheet name="wykres" sheetId="3" state="hidden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<sst xmlns="http://schemas.openxmlformats.org/spreadsheetml/2006/main" count="232" uniqueCount="137">
  <si>
    <t xml:space="preserve">uzupełnij</t>
  </si>
  <si>
    <t xml:space="preserve">miesięcznie</t>
  </si>
  <si>
    <t xml:space="preserve">rocznie</t>
  </si>
  <si>
    <r>
      <rPr>
        <sz val="6.5"/>
        <color rgb="FF333333"/>
        <rFont val="Arial"/>
        <family val="2"/>
        <charset val="238"/>
      </rPr>
      <t xml:space="preserve">przychód
</t>
    </r>
    <r>
      <rPr>
        <b val="true"/>
        <sz val="6.5"/>
        <color rgb="FF00A933"/>
        <rFont val="Arial"/>
        <family val="2"/>
        <charset val="238"/>
      </rPr>
      <t xml:space="preserve">(UZUPEŁNIJ)
</t>
    </r>
  </si>
  <si>
    <r>
      <rPr>
        <sz val="6.5"/>
        <color rgb="FF333333"/>
        <rFont val="Arial"/>
        <family val="2"/>
        <charset val="238"/>
      </rPr>
      <t xml:space="preserve">koszty
</t>
    </r>
    <r>
      <rPr>
        <b val="true"/>
        <sz val="6.5"/>
        <color rgb="FF00A933"/>
        <rFont val="Arial"/>
        <family val="2"/>
        <charset val="238"/>
      </rPr>
      <t xml:space="preserve">(UZUPEŁNIJ)</t>
    </r>
  </si>
  <si>
    <t xml:space="preserve">dla uzyskania wyniku  
EDYTUJ niebieskie pola </t>
  </si>
  <si>
    <t xml:space="preserve">wybierz</t>
  </si>
  <si>
    <r>
      <rPr>
        <sz val="6.5"/>
        <color rgb="FF333333"/>
        <rFont val="Arial"/>
        <family val="2"/>
        <charset val="238"/>
      </rPr>
      <t xml:space="preserve">Składki społeczne ZUS 
</t>
    </r>
    <r>
      <rPr>
        <b val="true"/>
        <sz val="6.5"/>
        <color rgb="FF00A933"/>
        <rFont val="Arial"/>
        <family val="2"/>
        <charset val="238"/>
      </rPr>
      <t xml:space="preserve">(WYBIERZ)</t>
    </r>
  </si>
  <si>
    <t xml:space="preserve">WYBIERZ</t>
  </si>
  <si>
    <r>
      <rPr>
        <sz val="6.5"/>
        <color rgb="FF333333"/>
        <rFont val="Arial"/>
        <family val="2"/>
        <charset val="238"/>
      </rPr>
      <t xml:space="preserve">przeważająca stawka ryczałtu
</t>
    </r>
    <r>
      <rPr>
        <b val="true"/>
        <sz val="6.5"/>
        <color rgb="FF00A933"/>
        <rFont val="Arial"/>
        <family val="2"/>
        <charset val="238"/>
      </rPr>
      <t xml:space="preserve">(WYBIERZ)</t>
    </r>
  </si>
  <si>
    <r>
      <rPr>
        <sz val="6.5"/>
        <rFont val="Arial"/>
        <family val="2"/>
        <charset val="238"/>
      </rPr>
      <t xml:space="preserve">pierwszy miesiąc działalności w 2025
</t>
    </r>
    <r>
      <rPr>
        <b val="true"/>
        <sz val="6.5"/>
        <color rgb="FF00A933"/>
        <rFont val="Arial"/>
        <family val="2"/>
        <charset val="238"/>
      </rPr>
      <t xml:space="preserve">(WYBIERZ)</t>
    </r>
  </si>
  <si>
    <t xml:space="preserve">Termin na wybór formy opodatkowania</t>
  </si>
  <si>
    <r>
      <rPr>
        <sz val="6.5"/>
        <rFont val="Arial"/>
        <family val="2"/>
        <charset val="238"/>
      </rPr>
      <t xml:space="preserve">Kiedy pojawi się pierwsza sprzedaż w  roku 2025?
</t>
    </r>
    <r>
      <rPr>
        <b val="true"/>
        <sz val="6.5"/>
        <color rgb="FF00A933"/>
        <rFont val="Arial"/>
        <family val="2"/>
        <charset val="238"/>
      </rPr>
      <t xml:space="preserve">(WYBIERZ)</t>
    </r>
  </si>
  <si>
    <t xml:space="preserve">Rodzaj podatku możesz wybrać do dnia:</t>
  </si>
  <si>
    <t xml:space="preserve">Wykluczenia w PIT i ZUS</t>
  </si>
  <si>
    <r>
      <rPr>
        <sz val="6.5"/>
        <rFont val="Arial"/>
        <family val="2"/>
        <charset val="238"/>
      </rPr>
      <t xml:space="preserve">Czy wykonujesz usługi na rzecz obecnego lub byłego pracodawcy?
</t>
    </r>
    <r>
      <rPr>
        <b val="true"/>
        <sz val="6.5"/>
        <color rgb="FF00A933"/>
        <rFont val="Arial"/>
        <family val="2"/>
        <charset val="238"/>
      </rPr>
      <t xml:space="preserve">(WYBIERZ)
</t>
    </r>
    <r>
      <rPr>
        <sz val="6.5"/>
        <rFont val="Arial"/>
        <family val="2"/>
        <charset val="238"/>
      </rPr>
      <t xml:space="preserve">
</t>
    </r>
    <r>
      <rPr>
        <sz val="6"/>
        <rFont val="Arial"/>
        <family val="2"/>
        <charset val="238"/>
      </rPr>
      <t xml:space="preserve">(usługi realizowane na B2B są zgodne z zakresem obowiązków na umowie o pracę)</t>
    </r>
  </si>
  <si>
    <r>
      <rPr>
        <sz val="6.5"/>
        <rFont val="Arial"/>
        <family val="2"/>
        <charset val="238"/>
      </rPr>
      <t xml:space="preserve">W 2025 prowadzę: 
- aptekę
- działalność w zakresie kupna i sprzedaży wartości dewizowych,
- działalność w zakresie handlu częściami i akcesoriami do pojazdów mechanicznych,
</t>
    </r>
    <r>
      <rPr>
        <b val="true"/>
        <sz val="6.5"/>
        <color rgb="FF00A933"/>
        <rFont val="Arial"/>
        <family val="2"/>
        <charset val="238"/>
      </rPr>
      <t xml:space="preserve">(WYBIERZ)</t>
    </r>
  </si>
  <si>
    <r>
      <rPr>
        <sz val="6"/>
        <rFont val="Arial"/>
        <family val="2"/>
        <charset val="238"/>
      </rPr>
      <t xml:space="preserve">W roku 2025 nastąpiła zmiana działalności rozliczanej skalą podatkową (PIT-5) z:
- jednoosobowej na spółkę prowadzoną z małżonkiem;
- spółki prowadzonej z małżonkiem na działalność jednoosobową;
- działalności jednoosobowej małżonka na działalność jednoosobową drugiego małżonka
</t>
    </r>
    <r>
      <rPr>
        <b val="true"/>
        <sz val="6"/>
        <color rgb="FF00A933"/>
        <rFont val="Arial"/>
        <family val="2"/>
        <charset val="238"/>
      </rPr>
      <t xml:space="preserve">(WYBIERZ)</t>
    </r>
  </si>
  <si>
    <t xml:space="preserve">Czy możliwe było stosowanie w 2024?</t>
  </si>
  <si>
    <t xml:space="preserve">Czy możesz stosować w 2025?</t>
  </si>
  <si>
    <t xml:space="preserve">Czy możesz stosować w 2026?</t>
  </si>
  <si>
    <t xml:space="preserve">Skala podatkowa</t>
  </si>
  <si>
    <t xml:space="preserve">Podatek liniowy</t>
  </si>
  <si>
    <t xml:space="preserve">Ryczałt</t>
  </si>
  <si>
    <r>
      <rPr>
        <b val="true"/>
        <sz val="6.5"/>
        <rFont val="Arial"/>
        <family val="2"/>
        <charset val="238"/>
      </rPr>
      <t xml:space="preserve">Ulga na start lub preferencyjny ZUS
</t>
    </r>
    <r>
      <rPr>
        <b val="true"/>
        <sz val="6"/>
        <rFont val="Arial"/>
        <family val="2"/>
        <charset val="238"/>
      </rPr>
      <t xml:space="preserve">(w okresie pierwszych 30 miesięcy prowadzenia JDG)</t>
    </r>
  </si>
  <si>
    <r>
      <rPr>
        <b val="true"/>
        <sz val="12"/>
        <rFont val="Arial"/>
        <family val="2"/>
        <charset val="238"/>
      </rPr>
      <t xml:space="preserve">ILE ZAPŁACĘ? 
</t>
    </r>
    <r>
      <rPr>
        <b val="true"/>
        <sz val="6.5"/>
        <rFont val="Arial"/>
        <family val="2"/>
        <charset val="238"/>
      </rPr>
      <t xml:space="preserve">Łączne zobowiązania podatkowe i ZUS dla poszczególnych form opodatkowania
</t>
    </r>
    <r>
      <rPr>
        <sz val="6.5"/>
        <rFont val="Arial"/>
        <family val="2"/>
        <charset val="238"/>
      </rPr>
      <t xml:space="preserve">(wyłącznie dochody z JDG, BEZ rozliczania ULG podatkowych)</t>
    </r>
  </si>
  <si>
    <t xml:space="preserve">ZUS</t>
  </si>
  <si>
    <t xml:space="preserve">Składki społeczne miesięcznie</t>
  </si>
  <si>
    <t xml:space="preserve">Składki społeczne za rok</t>
  </si>
  <si>
    <t xml:space="preserve">Roczna podstawa składki zdrowotnej</t>
  </si>
  <si>
    <t xml:space="preserve">Składka zdrowotna miesięcznie</t>
  </si>
  <si>
    <t xml:space="preserve">Składka zdrowotna za rok</t>
  </si>
  <si>
    <t xml:space="preserve">PIT</t>
  </si>
  <si>
    <t xml:space="preserve">Składka zdrowotna podlegająca odliczeniu</t>
  </si>
  <si>
    <t xml:space="preserve">BRAK  PRAWA DO ODLICZENIA</t>
  </si>
  <si>
    <t xml:space="preserve">Roczna podstawa opodatkowania</t>
  </si>
  <si>
    <t xml:space="preserve">PIT za rok</t>
  </si>
  <si>
    <t xml:space="preserve">Danina solidarnościowa</t>
  </si>
  <si>
    <t xml:space="preserve">NIE WYSTĘPUJE</t>
  </si>
  <si>
    <t xml:space="preserve">Łączne obciążenia PIT i ZUS za rok</t>
  </si>
  <si>
    <t xml:space="preserve"> </t>
  </si>
  <si>
    <t xml:space="preserve">Ile zostanie „na rękę”?</t>
  </si>
  <si>
    <t xml:space="preserve">za cały rok</t>
  </si>
  <si>
    <t xml:space="preserve">na miesiąc</t>
  </si>
  <si>
    <r>
      <rPr>
        <sz val="6.5"/>
        <color rgb="FFC9211E"/>
        <rFont val="Arial"/>
        <family val="2"/>
        <charset val="238"/>
      </rPr>
      <t xml:space="preserve">UWAGA! Narzędzie jest uzupełnieniem wiadomości przekazywanych klientom Biura rachunkowego serwisu ifirma.pl w zakresie edukacyjnym: dostępne formy opodatkowania – księgowość uproszczona.
Udostępnienie kalkulatora nie stanowi usługi w zakresie doradztwa podatkowego lub też elementu takiej usługi. Narzędzie udostępniane jest na potrzeby informacyjne, w obliczeniach zostały zastosowane uproszczenia (m.in. zaokrąglenia, uproszczenie w zakresie daty poniesienia kosztu, uproszczeniu poddano obliczenie składek ZUS DRA 01 i DRA 12, obliczenia nie uwzględniają braku wpływu przychodu ze sprzedaży ŚT na składkę zdrowotną), otrzymane wyniki nie mogą stanowić podstawy do podejmowania decyzji w zakresie wyboru formy opodatkowania, wyliczenia mają charakter edukacyjny.</t>
    </r>
    <r>
      <rPr>
        <b val="true"/>
        <sz val="6.5"/>
        <color rgb="FFC9211E"/>
        <rFont val="Arial"/>
        <family val="2"/>
        <charset val="238"/>
      </rPr>
      <t xml:space="preserve"> Uzyskane wyniki należy traktować jako szacunkowe, mogą różnić się od kwot wyliczonych w ramach indywidualnej usługi księgowej.
</t>
    </r>
    <r>
      <rPr>
        <sz val="6.5"/>
        <color rgb="FFC9211E"/>
        <rFont val="Arial"/>
        <family val="2"/>
        <charset val="238"/>
      </rPr>
      <t xml:space="preserve">W przypadku przyjęcia widocznych wyliczeń za podstawę do podjęcia decyzji w zakresie wyboru formy opodatkowania Biuro rachunkowe serwisu IFIRMA.pl nie może ponosić odpowiedzialności za szkody powstałe w związku z zastosowaniem narzędzia w sposób niezgodny z  przeznaczeniem.
</t>
    </r>
    <r>
      <rPr>
        <b val="true"/>
        <sz val="6.5"/>
        <color rgb="FFC9211E"/>
        <rFont val="Arial"/>
        <family val="2"/>
        <charset val="238"/>
      </rPr>
      <t xml:space="preserve">Każdorazowo szczegółowe ustalenie zobowiązań wobec US i ZUS winno być dokonane we współpracy ze specjalistą, wybór optymalnej formy opodatkowania winien być konsultowany z doradcą podatkowym - tylko tak przeprowadzona analiza podatkowa może stanowić rzetelną podstawę do ustalania optymalnej formy opodatkowania.
</t>
    </r>
    <r>
      <rPr>
        <sz val="6.5"/>
        <color rgb="FFC9211E"/>
        <rFont val="Arial"/>
        <family val="2"/>
        <charset val="238"/>
      </rPr>
      <t xml:space="preserve">
Obliczenia zastosowano wg stanu na dzień 23.12.2024. Obliczenia dotyczą wyłącznie dochodów z jednoosobowej działalności gospodarczej, bez uwzględnienia ulg podatkowych.</t>
    </r>
  </si>
  <si>
    <t xml:space="preserve">podstawy/wskaźniki</t>
  </si>
  <si>
    <t xml:space="preserve">dane do aktualizacji</t>
  </si>
  <si>
    <t xml:space="preserve">Stawki ryczałtu</t>
  </si>
  <si>
    <t xml:space="preserve">ilość miesięcy prowadzenia JDG</t>
  </si>
  <si>
    <t xml:space="preserve">termin wyboru PIT</t>
  </si>
  <si>
    <t xml:space="preserve">Sty-czer</t>
  </si>
  <si>
    <t xml:space="preserve">Lip-grudz</t>
  </si>
  <si>
    <t xml:space="preserve">styczeń</t>
  </si>
  <si>
    <t xml:space="preserve">składki społeczne 0570 (zmienne w roku) + składka zdrowotna skala i liniowo (wyłącznie od kwoty przyjętej na styczeń)</t>
  </si>
  <si>
    <t xml:space="preserve">Minimalne wynagrodzenie</t>
  </si>
  <si>
    <t xml:space="preserve">luty</t>
  </si>
  <si>
    <t xml:space="preserve">poprawione</t>
  </si>
  <si>
    <t xml:space="preserve">składki społeczne 0510</t>
  </si>
  <si>
    <t xml:space="preserve">Prognozowane przeciętne wynagrodzenie przyjęte do ustalenia kwoty ograniczenia rocznej podstawy wymiaru składek</t>
  </si>
  <si>
    <t xml:space="preserve">marzec</t>
  </si>
  <si>
    <t xml:space="preserve">szacunkowe (jeszcze nie znamy)</t>
  </si>
  <si>
    <t xml:space="preserve">Składka zdrowotna ryczałt</t>
  </si>
  <si>
    <t xml:space="preserve">Przeciętne wynagrodzenie w sektorze przedsiębiorstw za IV kw roku poprzedniego (GUS)</t>
  </si>
  <si>
    <t xml:space="preserve">23.12.2024: bazuję na III kw 2024</t>
  </si>
  <si>
    <t xml:space="preserve">kwiecień</t>
  </si>
  <si>
    <t xml:space="preserve">podatek liniowy</t>
  </si>
  <si>
    <t xml:space="preserve">Roczny limit odliczenia NFZ liniowy
(art. 23 ust. 1 pkt 58 LUB art. 30c ust. 2 pkt 2
OBWIESZC ZENIE MINISTRA FINANSÓW  z dnia 17 grudnia 2024 r. w sprawie wysokości kwoty składki na ubezpieczenie zdrowotne zaliczanej do kosztów uzyskania przychodów lub odliczanej od dochodu, w roku 2025)
2b.**) Wysokość kwoty, o której mowa w ust. 2 pkt 2 oraz art. 23 ust. 1 pkt 58, podlega corocznie podwyższeniu o wskaźnik odpowiadający ilorazowi kwoty ograniczenia rocznej podstawy wymiaru składek na ubezpieczenia emerytalne i rentowe, ogłoszonej w roku poprzednim na podstawie art. 19 ust. 10 ustawy z dnia 13 października 1998 r. o systemie ubezpieczeń społecznych, oraz kwoty ograniczenia rocznej podstawy wymiaru tych składek ogłoszonej dwa lata wstecz, w zaokrągleniu do pełnych 100 złotych w górę.  2c. Minister właściwy do spraw finansów publicznych ogłasza, do końca roku poprzedzającego rok podatkowy, w drodze obwieszczenia, w Dzienniku Urzędowym Rzeczypospolitej Polskiej "Monitor Polski" wysokość kwoty, o której mowa w ust. 2 pkt 2 oraz art. 23 ust. 1 pkt 58, podwyższonej zgodnie z ust. 2b.</t>
  </si>
  <si>
    <t xml:space="preserve">maj</t>
  </si>
  <si>
    <t xml:space="preserve">czerwiec</t>
  </si>
  <si>
    <t xml:space="preserve">skala podatkowa i liniowy</t>
  </si>
  <si>
    <t xml:space="preserve">Minimalna składka NFZ</t>
  </si>
  <si>
    <t xml:space="preserve">lipiec</t>
  </si>
  <si>
    <t xml:space="preserve">UZ</t>
  </si>
  <si>
    <t xml:space="preserve">sierpień</t>
  </si>
  <si>
    <t xml:space="preserve">stawka godzinowa minimalna</t>
  </si>
  <si>
    <t xml:space="preserve">wrzesień</t>
  </si>
  <si>
    <t xml:space="preserve">danina solidarnościowa</t>
  </si>
  <si>
    <t xml:space="preserve">Nie dokonano wyboru w polu E5</t>
  </si>
  <si>
    <t xml:space="preserve">październik</t>
  </si>
  <si>
    <t xml:space="preserve">Składki społeczne kwoty/podstawy</t>
  </si>
  <si>
    <t xml:space="preserve">Składki zdrowotne  </t>
  </si>
  <si>
    <t xml:space="preserve">podstawa</t>
  </si>
  <si>
    <t xml:space="preserve">kwota</t>
  </si>
  <si>
    <t xml:space="preserve">listopad</t>
  </si>
  <si>
    <t xml:space="preserve">Stawka %</t>
  </si>
  <si>
    <t xml:space="preserve">Styczeń – czerwiec</t>
  </si>
  <si>
    <t xml:space="preserve">Lipiec – grudzień</t>
  </si>
  <si>
    <t xml:space="preserve">ryczałt</t>
  </si>
  <si>
    <t xml:space="preserve">grudzień</t>
  </si>
  <si>
    <t xml:space="preserve">Duży ZUS+składka chorobowa (0510)</t>
  </si>
  <si>
    <t xml:space="preserve">Nie dokonano wyboru w polu C10</t>
  </si>
  <si>
    <t xml:space="preserve">Duży ZUS (0510)</t>
  </si>
  <si>
    <t xml:space="preserve">60.000-300.000</t>
  </si>
  <si>
    <t xml:space="preserve">Ulga na start 6 m-cy (0540)</t>
  </si>
  <si>
    <t xml:space="preserve">&gt;300.000</t>
  </si>
  <si>
    <t xml:space="preserve">Nie dokonano wyboru w polu E6</t>
  </si>
  <si>
    <t xml:space="preserve">Tylko składka zdrowotna (bez składek społecznych)</t>
  </si>
  <si>
    <t xml:space="preserve">uwaga: wybrano opłacanie wyłącznie składki zdrowotnej: obliczenia nie uwzględniają składek społecznych ZUS, jeśli w trakcie roku pojawi się obowiązek zapłaty składek społecznych - łączne obciążenia ulegną zmianie</t>
  </si>
  <si>
    <t xml:space="preserve">24 m-ce preferencyjnego ZUS+składka chorobowa (0570)</t>
  </si>
  <si>
    <t xml:space="preserve">24 m-ce  preferencyjnego ZUS (0570)</t>
  </si>
  <si>
    <t xml:space="preserve">TAK</t>
  </si>
  <si>
    <t xml:space="preserve">Mały ZUS plus (0590), tj. ZUS od dochodu</t>
  </si>
  <si>
    <t xml:space="preserve">NIE</t>
  </si>
  <si>
    <t xml:space="preserve">Nie dokonano wyboru w polu C13</t>
  </si>
  <si>
    <t xml:space="preserve">minimalna podstawa MZ+</t>
  </si>
  <si>
    <t xml:space="preserve">Podstawa nie może być niższa od:</t>
  </si>
  <si>
    <t xml:space="preserve">UWAGA: podano błędną wartość podstawy składek ZUS. </t>
  </si>
  <si>
    <t xml:space="preserve">Nie dokonano wyboru w polu E13</t>
  </si>
  <si>
    <t xml:space="preserve">maksymalna podstawa MZ+</t>
  </si>
  <si>
    <t xml:space="preserve">Podstawa nie może przekroczyć:</t>
  </si>
  <si>
    <t xml:space="preserve">Wykluczenia</t>
  </si>
  <si>
    <t xml:space="preserve">Czy wykonujesz usługi na rzecz obecnego lub byłego pracodawcy?  (+usługi realizowane na B2B są takie same jakie wykonywano na umowie o pracę)</t>
  </si>
  <si>
    <t xml:space="preserve">TAK, umowa zakończona w roku 2024</t>
  </si>
  <si>
    <t xml:space="preserve">TAK, umowa zakończona w roku 2023</t>
  </si>
  <si>
    <t xml:space="preserve">TAK, umowa trwa nadal</t>
  </si>
  <si>
    <t xml:space="preserve">TAK, umowa zakończona przed 2023</t>
  </si>
  <si>
    <t xml:space="preserve">Nie dokonano wyboru w polu C12</t>
  </si>
  <si>
    <t xml:space="preserve">TAK
Pamiętaj, że w rozliczeniu rocznym zsumujesz dochód JDG i etatu </t>
  </si>
  <si>
    <t xml:space="preserve">TAK </t>
  </si>
  <si>
    <t xml:space="preserve">Ulga na start lub preferencyjny ZUS </t>
  </si>
  <si>
    <t xml:space="preserve">NIE 
jeśli umowa o pracę obowiązywała przed założeniem JDG</t>
  </si>
  <si>
    <t xml:space="preserve">UWAGA: jeśli umowę o pracę zawartą przed założeniem JDG zamienisz na B2B – na czas współpracy B2B z byłym pracodawcą możesz utracić prawo do preferencyjnych składek ZUS</t>
  </si>
  <si>
    <t xml:space="preserve">Po zakończeniu umowy B2B z byłym pracodawcą skonsultuj z księgowym czy możliwy jest powrót do preferencji ZUS/ulgi na start</t>
  </si>
  <si>
    <t xml:space="preserve">ryczałt:</t>
  </si>
  <si>
    <r>
      <rPr>
        <sz val="6"/>
        <rFont val="Arial"/>
        <family val="2"/>
        <charset val="238"/>
      </rPr>
      <t xml:space="preserve">Art. 8 ust. 2. Jeżeli podatnik prowadzący działalność samodzielnie lub w formie spółki, który wybrał opodatkowanie w formie ryczałtu od przychodów ewidencjonowanych, uzyska z tej działalności przychody ze sprzedaży towarów handlowych lub wyrobów lub ze świadczenia usług</t>
    </r>
    <r>
      <rPr>
        <b val="true"/>
        <sz val="6"/>
        <rFont val="Arial"/>
        <family val="2"/>
        <charset val="238"/>
      </rPr>
      <t xml:space="preserve"> na rzecz byłego lub obecnego pracodawcy, odpowiadających czynnościom, które podatnik lub co najmniej jeden ze wspólników:      
1) wykonywał w roku poprzedzającym rok podatkowy lub      
2) wykonywał lub wykonuje w roku podatkowym</t>
    </r>
    <r>
      <rPr>
        <sz val="6"/>
        <rFont val="Arial"/>
        <family val="2"/>
        <charset val="238"/>
      </rPr>
      <t xml:space="preserve">  
- w ramach stosunku pracy lub spółdzielczego stosunku pracy, podatnik ten traci w roku podatkowym prawo do opodatkowania w formie ryczałtu od przychodów ewidencjonowanych i, poczynając od dnia uzyskania tego przychodu do końca roku podatkowego, opłaca podatek dochodowy na ogólnych zasadach.</t>
    </r>
  </si>
  <si>
    <t xml:space="preserve">liniowo</t>
  </si>
  <si>
    <r>
      <rPr>
        <sz val="6"/>
        <rFont val="Arial"/>
        <family val="2"/>
        <charset val="238"/>
      </rPr>
      <t xml:space="preserve">Art. 9a. Ust. 3. Jeżeli podatnik, który wybrał sposób opodatkowania, o którym mowa w ust. 2, uzyska z działalności gospodarczej prowadzonej samodzielnie lub z tytułu prawa do udziału w zysku spółki niebędącej osobą prawną przychody ze świadczenia usług </t>
    </r>
    <r>
      <rPr>
        <b val="true"/>
        <sz val="6"/>
        <rFont val="Arial"/>
        <family val="2"/>
        <charset val="238"/>
      </rPr>
      <t xml:space="preserve">na rzecz byłego lub obecnego pracodawcy</t>
    </r>
    <r>
      <rPr>
        <sz val="6"/>
        <rFont val="Arial"/>
        <family val="2"/>
        <charset val="238"/>
      </rPr>
      <t xml:space="preserve">, odpowiadających czynnościom, które podatnik lub co najmniej jeden ze wspólników:      
</t>
    </r>
    <r>
      <rPr>
        <b val="true"/>
        <sz val="6"/>
        <rFont val="Arial"/>
        <family val="2"/>
        <charset val="238"/>
      </rPr>
      <t xml:space="preserve">1) (uchylony)      
2) wykonywał lub wykonuje w roku podatkowym </t>
    </r>
    <r>
      <rPr>
        <sz val="6"/>
        <rFont val="Arial"/>
        <family val="2"/>
        <charset val="238"/>
      </rPr>
      <t xml:space="preserve"> 
- w ramach stosunku pracy lub spółdzielczego stosunku pracy, podatnik ten traci w roku podatkowym prawo do opodatkowania w sposób określony w art. 30c i jest obowiązany do wpłacenia zaliczek od dochodu osiągniętego od początku roku, obliczonych przy zastosowaniu skali podatkowej, o której mowa w art. 27 ust. 1, oraz odsetek za zwłokę od zaległości z tytułu tych zaliczek.</t>
    </r>
  </si>
  <si>
    <t xml:space="preserve">ZUS preferencja i ulga na start </t>
  </si>
  <si>
    <r>
      <rPr>
        <sz val="6"/>
        <rFont val="Arial"/>
        <family val="2"/>
        <charset val="238"/>
      </rPr>
      <t xml:space="preserve">Art. 18a. Ust. 2. Przepisy ust. 1 nie mają zastosowania do osób, które:      
1) prowadzą lub w okresie ostatnich 60 miesięcy kalendarzowych przed dniem rozpoczęcia wykonywania działalności gospodarczej prowadziły pozarolniczą działalność;      
2) wykonują działalność gospodarczą </t>
    </r>
    <r>
      <rPr>
        <b val="true"/>
        <sz val="6"/>
        <rFont val="Arial"/>
        <family val="2"/>
        <charset val="238"/>
      </rPr>
      <t xml:space="preserve">na rzecz byłego pracodawcy</t>
    </r>
    <r>
      <rPr>
        <sz val="6"/>
        <rFont val="Arial"/>
        <family val="2"/>
        <charset val="238"/>
      </rPr>
      <t xml:space="preserve">, </t>
    </r>
    <r>
      <rPr>
        <b val="true"/>
        <sz val="6"/>
        <rFont val="Arial"/>
        <family val="2"/>
        <charset val="238"/>
      </rPr>
      <t xml:space="preserve">na rzecz którego przed dniem rozpoczęcia działalności gospodarczej w bieżącym lub w poprzednim roku kalendarzowym</t>
    </r>
    <r>
      <rPr>
        <sz val="6"/>
        <rFont val="Arial"/>
        <family val="2"/>
        <charset val="238"/>
      </rPr>
      <t xml:space="preserve"> wykonywały w ramach stosunku pracy lub spółdzielczego stosunku pracy czynności wchodzące w zakres wykonywanej działalności gospodarczej.</t>
    </r>
  </si>
  <si>
    <t xml:space="preserve">Ulga na start</t>
  </si>
  <si>
    <t xml:space="preserve">Art.  18. ust. 1.  Przedsiębiorca będący osobą fizyczną, który podejmuje działalność gospodarczą po raz pierwszy albo podejmuje ją ponownie po upływie co najmniej 60 miesięcy od dnia jej ostatniego zawieszenia lub zakończenia i nie wykonuje jej na rzecz byłego pracodawcy, na rzecz którego przed dniem rozpoczęcia działalności gospodarczej w bieżącym lub w poprzednim roku kalendarzowym wykonywał w ramach stosunku pracy lub spółdzielczego stosunku pracy czynności wchodzące w zakres wykonywanej działalności gospodarczej, nie podlega obowiązkowym ubezpieczeniom społecznym przez okres 6 miesięcy od dnia podjęcia działalności gospodarczej.</t>
  </si>
  <si>
    <t xml:space="preserve"> Na podstawie art. 70 ustawy z dnia 19 listopada 2009 r. o grach hazardowych (Dz. U. z 2023 r. poz. 227) ogłasza się, że przeciętne miesięczne wynagrodzenie w sektorze przedsiębiorstw bez wypłat nagród z zysku w trzecim kwartale 2023 r. wyniosło 7462,25  zł.</t>
  </si>
  <si>
    <t xml:space="preserve">https://stat.gov.pl/sygnalne/komunikaty-i-obwieszczenia/lista-komunikatow-i-obwieszczen/obwieszczenie-w-sprawie-przecietnego-miesiecznego-wynagrodzenia-w-sektorze-przedsiebiorstw-bez-wyplat-nagrod-z-zysku-w-trzecim-kwartale-2023-roku,59,40.html</t>
  </si>
  <si>
    <t xml:space="preserve">zostaje na rękę</t>
  </si>
  <si>
    <t xml:space="preserve">koszty</t>
  </si>
  <si>
    <t xml:space="preserve">PIT + DSF-1</t>
  </si>
  <si>
    <t xml:space="preserve">przychód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</si>
</sst>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0.0%"/>
    <numFmt numFmtId="167" formatCode="General"/>
    <numFmt numFmtId="168" formatCode="#,##0"/>
    <numFmt numFmtId="169" formatCode="d/mm/yyyy"/>
    <numFmt numFmtId="170" formatCode="0%"/>
    <numFmt numFmtId="171" formatCode="0.00%"/>
  </numFmts>
  <fonts count="2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6.5"/>
      <name val="Arial"/>
      <family val="2"/>
      <charset val="238"/>
    </font>
    <font>
      <b val="true"/>
      <sz val="6.5"/>
      <color rgb="FFFFFFFF"/>
      <name val="Arial"/>
      <family val="2"/>
      <charset val="238"/>
    </font>
    <font>
      <b val="true"/>
      <sz val="6.5"/>
      <color rgb="FF333333"/>
      <name val="Arial"/>
      <family val="2"/>
      <charset val="238"/>
    </font>
    <font>
      <b val="true"/>
      <sz val="6.5"/>
      <name val="Arial"/>
      <family val="2"/>
      <charset val="238"/>
    </font>
    <font>
      <sz val="6.5"/>
      <color rgb="FF333333"/>
      <name val="Arial"/>
      <family val="2"/>
      <charset val="238"/>
    </font>
    <font>
      <b val="true"/>
      <sz val="6.5"/>
      <color rgb="FF00A933"/>
      <name val="Arial"/>
      <family val="2"/>
      <charset val="238"/>
    </font>
    <font>
      <b val="true"/>
      <sz val="6.5"/>
      <color rgb="FFC9211E"/>
      <name val="Arial"/>
      <family val="2"/>
      <charset val="238"/>
    </font>
    <font>
      <sz val="6.5"/>
      <color rgb="FFC9211E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0.5"/>
      <color rgb="FFC9211E"/>
      <name val="Arial"/>
      <family val="2"/>
      <charset val="238"/>
    </font>
    <font>
      <sz val="6"/>
      <name val="Arial"/>
      <family val="2"/>
      <charset val="238"/>
    </font>
    <font>
      <b val="true"/>
      <sz val="6"/>
      <color rgb="FF00A933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8"/>
      <color rgb="FF003366"/>
      <name val="Arial"/>
      <family val="2"/>
      <charset val="238"/>
    </font>
    <font>
      <sz val="6.5"/>
      <color rgb="FF003366"/>
      <name val="Arial"/>
      <family val="2"/>
      <charset val="238"/>
    </font>
    <font>
      <b val="true"/>
      <sz val="6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6.5"/>
      <color rgb="FF2A6099"/>
      <name val="Arial"/>
      <family val="2"/>
      <charset val="238"/>
    </font>
    <font>
      <b val="true"/>
      <sz val="6.5"/>
      <color rgb="FF003366"/>
      <name val="Arial"/>
      <family val="2"/>
      <charset val="238"/>
    </font>
    <font>
      <sz val="10"/>
      <name val="Arial"/>
      <family val="2"/>
    </font>
    <font>
      <sz val="6"/>
      <name val="Arial"/>
      <family val="2"/>
    </font>
    <font>
      <sz val="6"/>
      <color rgb="FF000000"/>
      <name val="Arial"/>
      <family val="2"/>
      <charset val="238"/>
    </font>
    <font>
      <sz val="6"/>
      <name val="Times New Roman"/>
      <family val="1"/>
      <charset val="238"/>
    </font>
    <font>
      <b val="true"/>
      <sz val="10"/>
      <color rgb="FF2A609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6D6D"/>
        <bgColor rgb="FFFF420E"/>
      </patternFill>
    </fill>
    <fill>
      <patternFill patternType="solid">
        <fgColor rgb="FFFFFFFF"/>
        <bgColor rgb="FFFFFFD7"/>
      </patternFill>
    </fill>
    <fill>
      <patternFill patternType="solid">
        <fgColor rgb="FFB4C7DC"/>
        <bgColor rgb="FFBFBFBF"/>
      </patternFill>
    </fill>
    <fill>
      <patternFill patternType="solid">
        <fgColor rgb="FFB2B2B2"/>
        <bgColor rgb="FFB3B3B3"/>
      </patternFill>
    </fill>
    <fill>
      <patternFill patternType="solid">
        <fgColor rgb="FFDDDDDD"/>
        <bgColor rgb="FFB4C7DC"/>
      </patternFill>
    </fill>
    <fill>
      <patternFill patternType="solid">
        <fgColor rgb="FFFFFFD7"/>
        <bgColor rgb="FFFFFFFF"/>
      </patternFill>
    </fill>
    <fill>
      <patternFill patternType="solid">
        <fgColor rgb="FFBFBFBF"/>
        <bgColor rgb="FFB3B3B3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579D1C"/>
      </patternFill>
    </fill>
  </fills>
  <borders count="69">
    <border diagonalUp="false" diagonalDown="false">
      <left/>
      <right/>
      <top/>
      <bottom/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808080"/>
      </left>
      <right/>
      <top style="hair">
        <color rgb="FF808080"/>
      </top>
      <bottom/>
      <diagonal/>
    </border>
    <border diagonalUp="false" diagonalDown="false">
      <left/>
      <right/>
      <top style="hair">
        <color rgb="FF808080"/>
      </top>
      <bottom/>
      <diagonal/>
    </border>
    <border diagonalUp="false" diagonalDown="false">
      <left/>
      <right/>
      <top style="hair">
        <color rgb="FF808080"/>
      </top>
      <bottom style="thin">
        <color rgb="FF808080"/>
      </bottom>
      <diagonal/>
    </border>
    <border diagonalUp="false" diagonalDown="false">
      <left style="hair">
        <color rgb="FF808080"/>
      </left>
      <right/>
      <top/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 style="hair">
        <color rgb="FF808080"/>
      </left>
      <right/>
      <top style="thin">
        <color rgb="FF808080"/>
      </top>
      <bottom style="hair">
        <color rgb="FF808080"/>
      </bottom>
      <diagonal/>
    </border>
    <border diagonalUp="false" diagonalDown="false">
      <left/>
      <right/>
      <top style="thin">
        <color rgb="FF808080"/>
      </top>
      <bottom style="hair">
        <color rgb="FF808080"/>
      </bottom>
      <diagonal/>
    </border>
    <border diagonalUp="false" diagonalDown="false">
      <left/>
      <right/>
      <top style="hair">
        <color rgb="FF808080"/>
      </top>
      <bottom style="hair">
        <color rgb="FF808080"/>
      </bottom>
      <diagonal/>
    </border>
    <border diagonalUp="false" diagonalDown="false">
      <left/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808080"/>
      </left>
      <right/>
      <top/>
      <bottom style="hair">
        <color rgb="FF808080"/>
      </bottom>
      <diagonal/>
    </border>
    <border diagonalUp="false" diagonalDown="false">
      <left/>
      <right/>
      <top/>
      <bottom style="hair">
        <color rgb="FF808080"/>
      </bottom>
      <diagonal/>
    </border>
    <border diagonalUp="false" diagonalDown="false">
      <left/>
      <right style="hair">
        <color rgb="FF808080"/>
      </right>
      <top/>
      <bottom style="hair">
        <color rgb="FF808080"/>
      </bottom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 style="hair">
        <color rgb="FF808080"/>
      </right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808080"/>
      </left>
      <right style="hair">
        <color rgb="FF808080"/>
      </right>
      <top style="hair">
        <color rgb="FF808080"/>
      </top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/>
      <bottom/>
      <diagonal/>
    </border>
    <border diagonalUp="false" diagonalDown="false">
      <left style="hair">
        <color rgb="FF808080"/>
      </left>
      <right/>
      <top style="hair">
        <color rgb="FF808080"/>
      </top>
      <bottom style="hair">
        <color rgb="FF808080"/>
      </bottom>
      <diagonal/>
    </border>
    <border diagonalUp="false" diagonalDown="false">
      <left style="hair">
        <color rgb="FF808080"/>
      </left>
      <right style="hair">
        <color rgb="FFB2B2B2"/>
      </right>
      <top style="hair">
        <color rgb="FF808080"/>
      </top>
      <bottom/>
      <diagonal/>
    </border>
    <border diagonalUp="false" diagonalDown="false">
      <left style="hair">
        <color rgb="FFB2B2B2"/>
      </left>
      <right style="hair">
        <color rgb="FFB2B2B2"/>
      </right>
      <top style="hair">
        <color rgb="FF808080"/>
      </top>
      <bottom/>
      <diagonal/>
    </border>
    <border diagonalUp="false" diagonalDown="false">
      <left style="hair">
        <color rgb="FFB2B2B2"/>
      </left>
      <right style="hair">
        <color rgb="FF808080"/>
      </right>
      <top style="hair">
        <color rgb="FF808080"/>
      </top>
      <bottom/>
      <diagonal/>
    </border>
    <border diagonalUp="false" diagonalDown="false">
      <left style="hair">
        <color rgb="FF808080"/>
      </left>
      <right style="hair">
        <color rgb="FFB2B2B2"/>
      </right>
      <top/>
      <bottom style="dotted">
        <color rgb="FFB2B2B2"/>
      </bottom>
      <diagonal/>
    </border>
    <border diagonalUp="false" diagonalDown="false">
      <left/>
      <right/>
      <top/>
      <bottom style="dotted">
        <color rgb="FFB2B2B2"/>
      </bottom>
      <diagonal/>
    </border>
    <border diagonalUp="false" diagonalDown="false">
      <left/>
      <right style="hair">
        <color rgb="FF808080"/>
      </right>
      <top/>
      <bottom style="dotted">
        <color rgb="FFB2B2B2"/>
      </bottom>
      <diagonal/>
    </border>
    <border diagonalUp="false" diagonalDown="false">
      <left style="hair">
        <color rgb="FF808080"/>
      </left>
      <right style="hair">
        <color rgb="FFB2B2B2"/>
      </right>
      <top style="dotted">
        <color rgb="FFB2B2B2"/>
      </top>
      <bottom style="dotted">
        <color rgb="FFB2B2B2"/>
      </bottom>
      <diagonal/>
    </border>
    <border diagonalUp="false" diagonalDown="false">
      <left/>
      <right/>
      <top style="dotted">
        <color rgb="FFB2B2B2"/>
      </top>
      <bottom style="dotted">
        <color rgb="FFB2B2B2"/>
      </bottom>
      <diagonal/>
    </border>
    <border diagonalUp="false" diagonalDown="false">
      <left/>
      <right style="hair">
        <color rgb="FF808080"/>
      </right>
      <top style="dotted">
        <color rgb="FFB2B2B2"/>
      </top>
      <bottom style="dotted">
        <color rgb="FFB2B2B2"/>
      </bottom>
      <diagonal/>
    </border>
    <border diagonalUp="false" diagonalDown="false">
      <left style="hair">
        <color rgb="FF808080"/>
      </left>
      <right style="hair">
        <color rgb="FFB2B2B2"/>
      </right>
      <top style="dotted">
        <color rgb="FFB2B2B2"/>
      </top>
      <bottom style="hair">
        <color rgb="FFB2B2B2"/>
      </bottom>
      <diagonal/>
    </border>
    <border diagonalUp="false" diagonalDown="false">
      <left/>
      <right/>
      <top style="dotted">
        <color rgb="FFB2B2B2"/>
      </top>
      <bottom style="hair">
        <color rgb="FFB2B2B2"/>
      </bottom>
      <diagonal/>
    </border>
    <border diagonalUp="false" diagonalDown="false">
      <left/>
      <right style="hair">
        <color rgb="FF808080"/>
      </right>
      <top style="dotted">
        <color rgb="FFB2B2B2"/>
      </top>
      <bottom style="hair">
        <color rgb="FFB2B2B2"/>
      </bottom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>
        <color rgb="FF808080"/>
      </right>
      <top/>
      <bottom style="thin"/>
      <diagonal/>
    </border>
    <border diagonalUp="false" diagonalDown="false">
      <left style="hair">
        <color rgb="FF808080"/>
      </left>
      <right style="hair">
        <color rgb="FF808080"/>
      </right>
      <top/>
      <bottom style="thin"/>
      <diagonal/>
    </border>
    <border diagonalUp="false" diagonalDown="false">
      <left style="hair">
        <color rgb="FF808080"/>
      </left>
      <right/>
      <top/>
      <bottom style="thin"/>
      <diagonal/>
    </border>
    <border diagonalUp="false" diagonalDown="false">
      <left style="hair">
        <color rgb="FF808080"/>
      </left>
      <right/>
      <top/>
      <bottom style="dotted">
        <color rgb="FF808080"/>
      </bottom>
      <diagonal/>
    </border>
    <border diagonalUp="false" diagonalDown="false">
      <left style="hair">
        <color rgb="FF808080"/>
      </left>
      <right style="hair">
        <color rgb="FF808080"/>
      </right>
      <top/>
      <bottom style="dotted">
        <color rgb="FF808080"/>
      </bottom>
      <diagonal/>
    </border>
    <border diagonalUp="false" diagonalDown="false">
      <left style="hair">
        <color rgb="FF808080"/>
      </left>
      <right/>
      <top style="dotted">
        <color rgb="FF808080"/>
      </top>
      <bottom style="dotted">
        <color rgb="FF808080"/>
      </bottom>
      <diagonal/>
    </border>
    <border diagonalUp="false" diagonalDown="false">
      <left style="hair">
        <color rgb="FF808080"/>
      </left>
      <right style="hair">
        <color rgb="FF808080"/>
      </right>
      <top style="dotted">
        <color rgb="FF808080"/>
      </top>
      <bottom style="dotted">
        <color rgb="FF808080"/>
      </bottom>
      <diagonal/>
    </border>
    <border diagonalUp="false" diagonalDown="false">
      <left style="hair">
        <color rgb="FF808080"/>
      </left>
      <right/>
      <top style="dotted">
        <color rgb="FF808080"/>
      </top>
      <bottom/>
      <diagonal/>
    </border>
    <border diagonalUp="false" diagonalDown="false">
      <left style="hair">
        <color rgb="FF808080"/>
      </left>
      <right style="hair">
        <color rgb="FF808080"/>
      </right>
      <top style="dotted">
        <color rgb="FF808080"/>
      </top>
      <bottom/>
      <diagonal/>
    </border>
    <border diagonalUp="false" diagonalDown="false">
      <left style="hair">
        <color rgb="FF808080"/>
      </left>
      <right style="hair">
        <color rgb="FF808080"/>
      </right>
      <top/>
      <bottom style="thin">
        <color rgb="FF808080"/>
      </bottom>
      <diagonal/>
    </border>
    <border diagonalUp="false" diagonalDown="false">
      <left style="double"/>
      <right/>
      <top style="thin">
        <color rgb="FF808080"/>
      </top>
      <bottom/>
      <diagonal/>
    </border>
    <border diagonalUp="false" diagonalDown="false">
      <left style="hair">
        <color rgb="FF808080"/>
      </left>
      <right/>
      <top style="thin">
        <color rgb="FF808080"/>
      </top>
      <bottom/>
      <diagonal/>
    </border>
    <border diagonalUp="false" diagonalDown="false">
      <left style="hair">
        <color rgb="FF808080"/>
      </left>
      <right style="hair">
        <color rgb="FF808080"/>
      </right>
      <top style="thin">
        <color rgb="FF808080"/>
      </top>
      <bottom/>
      <diagonal/>
    </border>
    <border diagonalUp="false" diagonalDown="false">
      <left style="hair">
        <color rgb="FF808080"/>
      </left>
      <right/>
      <top/>
      <bottom/>
      <diagonal/>
    </border>
    <border diagonalUp="false" diagonalDown="false">
      <left style="hair">
        <color rgb="FF808080"/>
      </left>
      <right style="hair">
        <color rgb="FF808080"/>
      </right>
      <top/>
      <bottom/>
      <diagonal/>
    </border>
    <border diagonalUp="false" diagonalDown="false">
      <left style="double"/>
      <right/>
      <top/>
      <bottom style="thin">
        <color rgb="FF808080"/>
      </bottom>
      <diagonal/>
    </border>
    <border diagonalUp="false" diagonalDown="false"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 diagonalUp="false" diagonalDown="false">
      <left style="hair">
        <color rgb="FF808080"/>
      </left>
      <right style="hair">
        <color rgb="FF808080"/>
      </right>
      <top/>
      <bottom style="double">
        <color rgb="FF808080"/>
      </bottom>
      <diagonal/>
    </border>
    <border diagonalUp="false" diagonalDown="false"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 style="hair">
        <color rgb="FFFFFFFF"/>
      </left>
      <right/>
      <top style="hair">
        <color rgb="FFFFFFFF"/>
      </top>
      <bottom/>
      <diagonal/>
    </border>
    <border diagonalUp="false" diagonalDown="false">
      <left/>
      <right/>
      <top style="hair">
        <color rgb="FFFFFFFF"/>
      </top>
      <bottom/>
      <diagonal/>
    </border>
    <border diagonalUp="false" diagonalDown="false">
      <left/>
      <right style="hair">
        <color rgb="FFFFFFFF"/>
      </right>
      <top style="hair">
        <color rgb="FFFFFFFF"/>
      </top>
      <bottom/>
      <diagonal/>
    </border>
    <border diagonalUp="false" diagonalDown="false">
      <left style="hair">
        <color rgb="FFFFFFFF"/>
      </left>
      <right/>
      <top/>
      <bottom/>
      <diagonal/>
    </border>
    <border diagonalUp="false" diagonalDown="false">
      <left/>
      <right style="hair">
        <color rgb="FFFFFFFF"/>
      </right>
      <top/>
      <bottom/>
      <diagonal/>
    </border>
    <border diagonalUp="false" diagonalDown="false">
      <left style="hair">
        <color rgb="FFFFFFFF"/>
      </left>
      <right style="hair">
        <color rgb="FFFFFFFF"/>
      </right>
      <top/>
      <bottom/>
      <diagonal/>
    </border>
    <border diagonalUp="false" diagonalDown="false">
      <left style="hair">
        <color rgb="FFFFFFFF"/>
      </left>
      <right/>
      <top/>
      <bottom style="hair">
        <color rgb="FFFFFFFF"/>
      </bottom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3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6" fillId="4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7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6" fillId="4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0" fillId="4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8" fillId="0" borderId="9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6" fontId="6" fillId="4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8" fillId="4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7" fillId="4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5" fontId="11" fillId="0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2" borderId="17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5" fontId="12" fillId="5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1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9" fontId="13" fillId="0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2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5" fontId="1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2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1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2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4" fillId="5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6" fillId="5" borderId="2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7" fillId="5" borderId="2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5" borderId="2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25" xfId="0" applyFont="true" applyBorder="true" applyAlignment="true" applyProtection="true">
      <alignment horizontal="right" vertical="center" textRotation="0" wrapText="true" indent="1" shrinkToFit="false"/>
      <protection locked="true" hidden="true"/>
    </xf>
    <xf numFmtId="165" fontId="4" fillId="0" borderId="2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8" fillId="6" borderId="2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" fillId="0" borderId="2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28" xfId="0" applyFont="true" applyBorder="true" applyAlignment="true" applyProtection="true">
      <alignment horizontal="right" vertical="center" textRotation="0" wrapText="true" indent="1" shrinkToFit="false"/>
      <protection locked="true" hidden="true"/>
    </xf>
    <xf numFmtId="165" fontId="4" fillId="0" borderId="2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8" fillId="6" borderId="2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" fillId="0" borderId="3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31" xfId="0" applyFont="true" applyBorder="true" applyAlignment="true" applyProtection="true">
      <alignment horizontal="right" vertical="center" textRotation="0" wrapText="true" indent="1" shrinkToFit="false"/>
      <protection locked="true" hidden="true"/>
    </xf>
    <xf numFmtId="165" fontId="4" fillId="0" borderId="3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18" fillId="6" borderId="3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" fillId="0" borderId="3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7" fillId="0" borderId="3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7" fillId="0" borderId="3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7" borderId="1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7" borderId="15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5" fontId="11" fillId="7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2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20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3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1" fillId="7" borderId="38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7" borderId="39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21" fillId="7" borderId="4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18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0" borderId="4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7" fillId="0" borderId="4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7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4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44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" fillId="0" borderId="4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46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0" borderId="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7" fillId="0" borderId="47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7" fillId="8" borderId="48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49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5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7" fillId="0" borderId="5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" fillId="0" borderId="5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5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4" fillId="7" borderId="53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22" fillId="6" borderId="11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22" fillId="6" borderId="54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10" fillId="7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5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52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21" fillId="0" borderId="55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8" fontId="4" fillId="0" borderId="5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54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8" fontId="4" fillId="0" borderId="5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3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7" fillId="7" borderId="35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5" fontId="7" fillId="7" borderId="3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7" borderId="3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5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true"/>
    </xf>
    <xf numFmtId="164" fontId="11" fillId="0" borderId="5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6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6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4" fillId="0" borderId="6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6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5" fillId="9" borderId="6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1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4" fillId="9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4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6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9" borderId="6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6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6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4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5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9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1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1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6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4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6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1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9" borderId="6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1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1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6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6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6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27" fillId="7" borderId="3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7" borderId="3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7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D7"/>
      <rgbColor rgb="FFCCFFFF"/>
      <rgbColor rgb="FF660066"/>
      <rgbColor rgb="FFFF6D6D"/>
      <rgbColor rgb="FF2A6099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3B3B3"/>
      <rgbColor rgb="FFFF99CC"/>
      <rgbColor rgb="FFCC99FF"/>
      <rgbColor rgb="FFFFCC99"/>
      <rgbColor rgb="FF3366FF"/>
      <rgbColor rgb="FF33CCCC"/>
      <rgbColor rgb="FF81D41A"/>
      <rgbColor rgb="FFFFD320"/>
      <rgbColor rgb="FFFF9900"/>
      <rgbColor rgb="FFFF420E"/>
      <rgbColor rgb="FF666699"/>
      <rgbColor rgb="FFB2B2B2"/>
      <rgbColor rgb="FF003366"/>
      <rgbColor rgb="FF579D1C"/>
      <rgbColor rgb="FF003300"/>
      <rgbColor rgb="FF333300"/>
      <rgbColor rgb="FFC9211E"/>
      <rgbColor rgb="FF993366"/>
      <rgbColor rgb="FF0045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41335894152796"/>
          <c:y val="0.0416363636363636"/>
          <c:w val="0.671468203158344"/>
          <c:h val="0.820363636363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wykres!$A$2</c:f>
              <c:strCache>
                <c:ptCount val="1"/>
                <c:pt idx="0">
                  <c:v>zostaje na rękę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wykres!$B$1:$D$1</c:f>
              <c:strCache>
                <c:ptCount val="3"/>
                <c:pt idx="0">
                  <c:v>Ryczałt</c:v>
                </c:pt>
                <c:pt idx="1">
                  <c:v>Skala podatkowa</c:v>
                </c:pt>
                <c:pt idx="2">
                  <c:v>Podatek liniowy</c:v>
                </c:pt>
              </c:strCache>
            </c:strRef>
          </c:cat>
          <c:val>
            <c:numRef>
              <c:f>wykres!$B$2:$D$2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wykres!$A$3</c:f>
              <c:strCache>
                <c:ptCount val="1"/>
                <c:pt idx="0">
                  <c:v>koszty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wykres!$B$1:$D$1</c:f>
              <c:strCache>
                <c:ptCount val="3"/>
                <c:pt idx="0">
                  <c:v>Ryczałt</c:v>
                </c:pt>
                <c:pt idx="1">
                  <c:v>Skala podatkowa</c:v>
                </c:pt>
                <c:pt idx="2">
                  <c:v>Podatek liniowy</c:v>
                </c:pt>
              </c:strCache>
            </c:strRef>
          </c:cat>
          <c:val>
            <c:numRef>
              <c:f>wykres!$B$3:$D$3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wykres!$A$4</c:f>
              <c:strCache>
                <c:ptCount val="1"/>
                <c:pt idx="0">
                  <c:v>PIT + DSF-1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wykres!$B$1:$D$1</c:f>
              <c:strCache>
                <c:ptCount val="3"/>
                <c:pt idx="0">
                  <c:v>Ryczałt</c:v>
                </c:pt>
                <c:pt idx="1">
                  <c:v>Skala podatkowa</c:v>
                </c:pt>
                <c:pt idx="2">
                  <c:v>Podatek liniowy</c:v>
                </c:pt>
              </c:strCache>
            </c:strRef>
          </c:cat>
          <c:val>
            <c:numRef>
              <c:f>wykres!$B$4:$D$4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wykres!$A$5</c:f>
              <c:strCache>
                <c:ptCount val="1"/>
                <c:pt idx="0">
                  <c:v>ZUS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wykres!$B$1:$D$1</c:f>
              <c:strCache>
                <c:ptCount val="3"/>
                <c:pt idx="0">
                  <c:v>Ryczałt</c:v>
                </c:pt>
                <c:pt idx="1">
                  <c:v>Skala podatkowa</c:v>
                </c:pt>
                <c:pt idx="2">
                  <c:v>Podatek liniowy</c:v>
                </c:pt>
              </c:strCache>
            </c:strRef>
          </c:cat>
          <c:val>
            <c:numRef>
              <c:f>wykres!$B$5:$D$5</c:f>
              <c:numCache>
                <c:formatCode>General</c:formatCode>
                <c:ptCount val="3"/>
              </c:numCache>
            </c:numRef>
          </c:val>
        </c:ser>
        <c:gapWidth val="100"/>
        <c:overlap val="100"/>
        <c:axId val="44862027"/>
        <c:axId val="33700392"/>
      </c:barChart>
      <c:catAx>
        <c:axId val="448620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700392"/>
        <c:crosses val="autoZero"/>
        <c:auto val="1"/>
        <c:lblAlgn val="ctr"/>
        <c:lblOffset val="100"/>
        <c:noMultiLvlLbl val="0"/>
      </c:catAx>
      <c:valAx>
        <c:axId val="337003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600" spc="-1" strike="noStrike">
                <a:latin typeface="Arial"/>
              </a:defRPr>
            </a:pPr>
          </a:p>
        </c:txPr>
        <c:crossAx val="44862027"/>
        <c:crossesAt val="1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771340162185233"/>
          <c:y val="0.217818181818182"/>
          <c:w val="0.205612462654716"/>
          <c:h val="0.31236363636363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hyperlink" Target="https://tiny.pl/30yrx_z6" TargetMode="External"/><Relationship Id="rId3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15120</xdr:colOff>
      <xdr:row>41</xdr:row>
      <xdr:rowOff>63720</xdr:rowOff>
    </xdr:from>
    <xdr:to>
      <xdr:col>4</xdr:col>
      <xdr:colOff>1182240</xdr:colOff>
      <xdr:row>52</xdr:row>
      <xdr:rowOff>582120</xdr:rowOff>
    </xdr:to>
    <xdr:graphicFrame>
      <xdr:nvGraphicFramePr>
        <xdr:cNvPr id="0" name=""/>
        <xdr:cNvGraphicFramePr/>
      </xdr:nvGraphicFramePr>
      <xdr:xfrm>
        <a:off x="15120" y="8642520"/>
        <a:ext cx="6640560" cy="230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484920</xdr:colOff>
      <xdr:row>0</xdr:row>
      <xdr:rowOff>28440</xdr:rowOff>
    </xdr:from>
    <xdr:to>
      <xdr:col>4</xdr:col>
      <xdr:colOff>1405080</xdr:colOff>
      <xdr:row>1</xdr:row>
      <xdr:rowOff>376920</xdr:rowOff>
    </xdr:to>
    <xdr:pic>
      <xdr:nvPicPr>
        <xdr:cNvPr id="1" name="Obraz 1" descr="">
          <a:hlinkClick r:id="rId2"/>
        </xdr:cNvPr>
        <xdr:cNvPicPr/>
      </xdr:nvPicPr>
      <xdr:blipFill>
        <a:blip r:embed="rId3"/>
        <a:stretch/>
      </xdr:blipFill>
      <xdr:spPr>
        <a:xfrm>
          <a:off x="5958360" y="28440"/>
          <a:ext cx="920160" cy="493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J71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H13" activeCellId="0" sqref="H13"/>
    </sheetView>
  </sheetViews>
  <sheetFormatPr defaultColWidth="11.70703125" defaultRowHeight="12.8" zeroHeight="false" outlineLevelRow="0" outlineLevelCol="0"/>
  <cols>
    <col collapsed="false" customWidth="true" hidden="false" outlineLevel="0" max="1" min="1" style="1" width="1.71"/>
    <col collapsed="false" customWidth="true" hidden="false" outlineLevel="0" max="2" min="2" style="2" width="28.85"/>
    <col collapsed="false" customWidth="true" hidden="false" outlineLevel="0" max="5" min="3" style="2" width="23.51"/>
    <col collapsed="false" customWidth="true" hidden="false" outlineLevel="0" max="6" min="6" style="3" width="2.13"/>
    <col collapsed="false" customWidth="true" hidden="false" outlineLevel="0" max="61" min="7" style="2" width="11.57"/>
    <col collapsed="false" customWidth="true" hidden="false" outlineLevel="0" max="64" min="62" style="4" width="11.57"/>
    <col collapsed="false" customWidth="false" hidden="false" outlineLevel="0" max="1024" min="65" style="5" width="11.69"/>
  </cols>
  <sheetData>
    <row r="1" customFormat="false" ht="11.45" hidden="false" customHeight="true" outlineLevel="0" collapsed="false">
      <c r="A1" s="6" t="s">
        <v>0</v>
      </c>
      <c r="B1" s="7"/>
      <c r="C1" s="8" t="s">
        <v>1</v>
      </c>
      <c r="D1" s="9" t="s">
        <v>2</v>
      </c>
      <c r="E1" s="10"/>
      <c r="F1" s="10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customFormat="false" ht="32.1" hidden="false" customHeight="true" outlineLevel="0" collapsed="false">
      <c r="A2" s="6"/>
      <c r="B2" s="11" t="s">
        <v>3</v>
      </c>
      <c r="C2" s="12"/>
      <c r="D2" s="13" t="n">
        <f aca="false">C2*'BR IFIRMA'!J2</f>
        <v>0</v>
      </c>
      <c r="E2" s="10"/>
      <c r="F2" s="10"/>
    </row>
    <row r="3" customFormat="false" ht="32.1" hidden="false" customHeight="true" outlineLevel="0" collapsed="false">
      <c r="A3" s="6"/>
      <c r="B3" s="14" t="s">
        <v>4</v>
      </c>
      <c r="C3" s="15"/>
      <c r="D3" s="16" t="n">
        <f aca="false">C3*'BR IFIRMA'!J2</f>
        <v>0</v>
      </c>
      <c r="E3" s="17" t="s">
        <v>5</v>
      </c>
      <c r="F3" s="17"/>
      <c r="H3" s="18"/>
    </row>
    <row r="4" customFormat="false" ht="6.75" hidden="false" customHeight="true" outlineLevel="0" collapsed="false">
      <c r="B4" s="4"/>
      <c r="C4" s="4"/>
      <c r="D4" s="4"/>
      <c r="E4" s="4"/>
      <c r="F4" s="1"/>
    </row>
    <row r="5" customFormat="false" ht="21.75" hidden="false" customHeight="true" outlineLevel="0" collapsed="false">
      <c r="A5" s="6" t="s">
        <v>6</v>
      </c>
      <c r="B5" s="19" t="s">
        <v>7</v>
      </c>
      <c r="C5" s="20" t="s">
        <v>8</v>
      </c>
      <c r="D5" s="21" t="s">
        <v>9</v>
      </c>
      <c r="E5" s="22" t="s">
        <v>8</v>
      </c>
      <c r="F5" s="6" t="s">
        <v>6</v>
      </c>
    </row>
    <row r="6" customFormat="false" ht="21.75" hidden="false" customHeight="true" outlineLevel="0" collapsed="false">
      <c r="A6" s="6"/>
      <c r="B6" s="23" t="str">
        <f aca="false">IF(C5="Mały ZUS plus (0590), tj. ZUS od dochodu","podaj przyjętą podstawę składek społecznych:"," ")</f>
        <v> </v>
      </c>
      <c r="C6" s="24"/>
      <c r="D6" s="25" t="s">
        <v>10</v>
      </c>
      <c r="E6" s="26" t="s">
        <v>8</v>
      </c>
      <c r="F6" s="6"/>
    </row>
    <row r="7" customFormat="false" ht="10.5" hidden="false" customHeight="true" outlineLevel="0" collapsed="false">
      <c r="A7" s="2"/>
      <c r="F7" s="2"/>
    </row>
    <row r="8" customFormat="false" ht="6.75" hidden="false" customHeight="true" outlineLevel="0" collapsed="false">
      <c r="A8" s="27"/>
      <c r="B8" s="28"/>
      <c r="C8" s="29"/>
      <c r="D8" s="29"/>
      <c r="E8" s="28"/>
      <c r="F8" s="30"/>
    </row>
    <row r="9" customFormat="false" ht="14.15" hidden="false" customHeight="true" outlineLevel="0" collapsed="false">
      <c r="A9" s="31" t="s">
        <v>6</v>
      </c>
      <c r="B9" s="32" t="s">
        <v>11</v>
      </c>
      <c r="C9" s="32"/>
      <c r="D9" s="32"/>
      <c r="E9" s="32"/>
      <c r="F9" s="33"/>
    </row>
    <row r="10" customFormat="false" ht="24.1" hidden="false" customHeight="true" outlineLevel="0" collapsed="false">
      <c r="A10" s="31"/>
      <c r="B10" s="34" t="s">
        <v>12</v>
      </c>
      <c r="C10" s="35" t="s">
        <v>8</v>
      </c>
      <c r="D10" s="25" t="s">
        <v>13</v>
      </c>
      <c r="E10" s="36" t="str">
        <f aca="false">'BR IFIRMA'!L2</f>
        <v>Nie dokonano wyboru w polu C10</v>
      </c>
      <c r="F10" s="33"/>
    </row>
    <row r="11" customFormat="false" ht="6" hidden="false" customHeight="true" outlineLevel="0" collapsed="false">
      <c r="A11" s="37"/>
      <c r="B11" s="4"/>
      <c r="C11" s="38"/>
      <c r="E11" s="4"/>
      <c r="F11" s="33"/>
    </row>
    <row r="12" customFormat="false" ht="14.15" hidden="false" customHeight="true" outlineLevel="0" collapsed="false">
      <c r="A12" s="37"/>
      <c r="B12" s="32" t="s">
        <v>14</v>
      </c>
      <c r="C12" s="32"/>
      <c r="D12" s="32"/>
      <c r="E12" s="32"/>
      <c r="F12" s="33"/>
    </row>
    <row r="13" customFormat="false" ht="42.7" hidden="false" customHeight="true" outlineLevel="0" collapsed="false">
      <c r="A13" s="31" t="s">
        <v>6</v>
      </c>
      <c r="B13" s="39" t="s">
        <v>15</v>
      </c>
      <c r="C13" s="20" t="s">
        <v>8</v>
      </c>
      <c r="D13" s="40" t="str">
        <f aca="false">IF($C$13='BR IFIRMA'!C25,'BR IFIRMA'!$A$42,IF($C$13='BR IFIRMA'!D25,'BR IFIRMA'!$A$42,IF($C$13='BR IFIRMA'!E25,'BR IFIRMA'!$A$41,IF(C13='BR IFIRMA'!F25,'BR IFIRMA'!A42," "))))</f>
        <v> </v>
      </c>
      <c r="E13" s="40"/>
      <c r="F13" s="33"/>
    </row>
    <row r="14" customFormat="false" ht="60.35" hidden="false" customHeight="true" outlineLevel="0" collapsed="false">
      <c r="A14" s="31"/>
      <c r="B14" s="39" t="s">
        <v>16</v>
      </c>
      <c r="C14" s="20" t="s">
        <v>8</v>
      </c>
      <c r="D14" s="41" t="s">
        <v>17</v>
      </c>
      <c r="E14" s="20" t="s">
        <v>8</v>
      </c>
      <c r="F14" s="33"/>
    </row>
    <row r="15" customFormat="false" ht="6" hidden="false" customHeight="true" outlineLevel="0" collapsed="false">
      <c r="A15" s="42"/>
      <c r="F15" s="33"/>
    </row>
    <row r="16" customFormat="false" ht="20.45" hidden="false" customHeight="true" outlineLevel="0" collapsed="false">
      <c r="A16" s="37"/>
      <c r="B16" s="43"/>
      <c r="C16" s="44" t="s">
        <v>18</v>
      </c>
      <c r="D16" s="45" t="s">
        <v>19</v>
      </c>
      <c r="E16" s="46" t="s">
        <v>20</v>
      </c>
      <c r="F16" s="33"/>
    </row>
    <row r="17" customFormat="false" ht="25.5" hidden="false" customHeight="true" outlineLevel="0" collapsed="false">
      <c r="A17" s="37"/>
      <c r="B17" s="47" t="s">
        <v>21</v>
      </c>
      <c r="C17" s="48" t="str">
        <f aca="false">IF($C$13='BR IFIRMA'!G25,'BR IFIRMA'!G26,IF($C$13='BR IFIRMA'!C25,'BR IFIRMA'!C26,IF($C$13='BR IFIRMA'!D25,'BR IFIRMA'!D26,IF($C$13='BR IFIRMA'!E25,'BR IFIRMA'!E26,IF($C$13='BR IFIRMA'!F25,'BR IFIRMA'!F26,IF($C$13='BR IFIRMA'!F25,'BR IFIRMA'!F26,IF(C13='BR IFIRMA'!H26,'BR IFIRMA'!I25,IF(C13='BR IFIRMA'!H25,'BR IFIRMA'!I25,))))))))</f>
        <v>Nie dokonano wyboru w polu C12</v>
      </c>
      <c r="D17" s="49" t="str">
        <f aca="false">IF($C$13='BR IFIRMA'!$G$25,'BR IFIRMA'!G31,IF($C$13='BR IFIRMA'!$C$25,'BR IFIRMA'!C31,IF($C$13='BR IFIRMA'!$D$25,'BR IFIRMA'!D31,IF($C$13='BR IFIRMA'!$E$25,'BR IFIRMA'!E31,IF($C$13='BR IFIRMA'!$F$25,'BR IFIRMA'!F31,IF(C13='BR IFIRMA'!H26,'BR IFIRMA'!I25,IF(C13='BR IFIRMA'!H25,'BR IFIRMA'!I25,)))))))</f>
        <v>Nie dokonano wyboru w polu C12</v>
      </c>
      <c r="E17" s="50" t="str">
        <f aca="false">IF($C$13='BR IFIRMA'!$G$25,'BR IFIRMA'!G36,IF($C$13='BR IFIRMA'!$C$25,'BR IFIRMA'!C36,IF($C$13='BR IFIRMA'!$D$25,'BR IFIRMA'!D36,IF($C$13='BR IFIRMA'!$E$25,'BR IFIRMA'!E36,IF($C$13='BR IFIRMA'!$F$25,'BR IFIRMA'!F36,IF(C13='BR IFIRMA'!H26,'BR IFIRMA'!I25,IF(C13='BR IFIRMA'!H25,'BR IFIRMA'!I25,)))))))</f>
        <v>Nie dokonano wyboru w polu C12</v>
      </c>
      <c r="F17" s="33"/>
    </row>
    <row r="18" customFormat="false" ht="17.45" hidden="false" customHeight="true" outlineLevel="0" collapsed="false">
      <c r="A18" s="37"/>
      <c r="B18" s="47" t="s">
        <v>22</v>
      </c>
      <c r="C18" s="48" t="str">
        <f aca="false">IF($C$13='BR IFIRMA'!G25,'BR IFIRMA'!G27,IF($C$13='BR IFIRMA'!C25,'BR IFIRMA'!C27,IF($C$13='BR IFIRMA'!D25,'BR IFIRMA'!D27,IF($C$13='BR IFIRMA'!E25,'BR IFIRMA'!E27,IF($C$13='BR IFIRMA'!F25,'BR IFIRMA'!F27,IF(C13='BR IFIRMA'!H26,'BR IFIRMA'!I25,IF(C13='BR IFIRMA'!H25,'BR IFIRMA'!I25,)))))))</f>
        <v>Nie dokonano wyboru w polu C12</v>
      </c>
      <c r="D18" s="49" t="str">
        <f aca="false">IF($C$13='BR IFIRMA'!$G$25,'BR IFIRMA'!G32,IF($C$13='BR IFIRMA'!$C$25,'BR IFIRMA'!C32,IF($C$13='BR IFIRMA'!$D$25,'BR IFIRMA'!D32,IF($C$13='BR IFIRMA'!$E$25,'BR IFIRMA'!E32,IF($C$13='BR IFIRMA'!$F$25,'BR IFIRMA'!F32,IF(C13='BR IFIRMA'!H26,'BR IFIRMA'!I25,IF(C13='BR IFIRMA'!H25,'BR IFIRMA'!I25,)))))))</f>
        <v>Nie dokonano wyboru w polu C12</v>
      </c>
      <c r="E18" s="50" t="str">
        <f aca="false">IF($C$13='BR IFIRMA'!$G$25,'BR IFIRMA'!G37,IF($C$13='BR IFIRMA'!$C$25,'BR IFIRMA'!C37,IF($C$13='BR IFIRMA'!$D$25,'BR IFIRMA'!D37,IF($C$13='BR IFIRMA'!$E$25,'BR IFIRMA'!E37,IF($C$13='BR IFIRMA'!$F$25,'BR IFIRMA'!F37,IF(C13='BR IFIRMA'!H26,'BR IFIRMA'!I25,IF(C13='BR IFIRMA'!H25,'BR IFIRMA'!I25,)))))))</f>
        <v>Nie dokonano wyboru w polu C12</v>
      </c>
      <c r="F18" s="33"/>
    </row>
    <row r="19" customFormat="false" ht="17.45" hidden="false" customHeight="true" outlineLevel="0" collapsed="false">
      <c r="A19" s="37"/>
      <c r="B19" s="51" t="s">
        <v>23</v>
      </c>
      <c r="C19" s="52" t="str">
        <f aca="false">IF($C$13='BR IFIRMA'!G25,'BR IFIRMA'!G28,IF($C$13='BR IFIRMA'!C25,'BR IFIRMA'!C28,IF($C$13='BR IFIRMA'!D25,'BR IFIRMA'!D28,IF($C$13='BR IFIRMA'!E25,'BR IFIRMA'!E28,IF($C$13='BR IFIRMA'!F25,'BR IFIRMA'!F28,IF(C13='BR IFIRMA'!H26,'BR IFIRMA'!I25,IF(C13='BR IFIRMA'!H25,'BR IFIRMA'!I25,)))))))</f>
        <v>Nie dokonano wyboru w polu C12</v>
      </c>
      <c r="D19" s="53" t="str">
        <f aca="false">IF(C14='BR IFIRMA'!E18,'BR IFIRMA'!F20,IF(C14='BR IFIRMA'!E19,'BR IFIRMA'!E20,IF(E14='BR IFIRMA'!E18,'BR IFIRMA'!F21,IF(E14='BR IFIRMA'!E19,'BR IFIRMA'!E20,IF($C$13='BR IFIRMA'!G25,'BR IFIRMA'!G33,IF($C$13='BR IFIRMA'!C25,'BR IFIRMA'!C33,IF($C$13='BR IFIRMA'!D25,'BR IFIRMA'!D33,IF($C$13='BR IFIRMA'!E25,'BR IFIRMA'!E33,IF($C$13='BR IFIRMA'!F25,'BR IFIRMA'!F33,IF(C13='BR IFIRMA'!H26,'BR IFIRMA'!I25,IF(C13='BR IFIRMA'!H25,'BR IFIRMA'!I25,)))))))))))</f>
        <v>Nie dokonano wyboru w polu C13</v>
      </c>
      <c r="E19" s="54" t="str">
        <f aca="false">IF($C$13='BR IFIRMA'!$G$25,'BR IFIRMA'!G38,IF($C$13='BR IFIRMA'!$C$25,'BR IFIRMA'!C38,IF($C$13='BR IFIRMA'!$D$25,'BR IFIRMA'!D38,IF($C$13='BR IFIRMA'!$E$25,'BR IFIRMA'!E38,IF($C$13='BR IFIRMA'!$F$25,'BR IFIRMA'!F38,IF(C13='BR IFIRMA'!H26,'BR IFIRMA'!I25,IF(C13='BR IFIRMA'!H25,'BR IFIRMA'!I25,)))))))</f>
        <v>Nie dokonano wyboru w polu C12</v>
      </c>
      <c r="F19" s="55"/>
    </row>
    <row r="20" customFormat="false" ht="25.5" hidden="false" customHeight="true" outlineLevel="0" collapsed="false">
      <c r="A20" s="37"/>
      <c r="B20" s="56" t="s">
        <v>24</v>
      </c>
      <c r="C20" s="57" t="str">
        <f aca="false">IF($C$13='BR IFIRMA'!G25,'BR IFIRMA'!G29,IF($C$13='BR IFIRMA'!C25,'BR IFIRMA'!C29,IF($C$13='BR IFIRMA'!D25,'BR IFIRMA'!D29,IF($C$13='BR IFIRMA'!E25,'BR IFIRMA'!E29,IF($C$13='BR IFIRMA'!F25,'BR IFIRMA'!F29,IF(C13='BR IFIRMA'!H26,'BR IFIRMA'!I25,IF(C13='BR IFIRMA'!H25,'BR IFIRMA'!I25,)))))))</f>
        <v>Nie dokonano wyboru w polu C12</v>
      </c>
      <c r="D20" s="58" t="str">
        <f aca="false">IF($C$13='BR IFIRMA'!G25,'BR IFIRMA'!G34,IF($C$13='BR IFIRMA'!C25,'BR IFIRMA'!C34,IF($C$13='BR IFIRMA'!D25,'BR IFIRMA'!D34,IF($C$13='BR IFIRMA'!E25,'BR IFIRMA'!E34,IF($C$13='BR IFIRMA'!F25,'BR IFIRMA'!F34,IF(C13='BR IFIRMA'!H26,'BR IFIRMA'!I25,IF(C13='BR IFIRMA'!H25,'BR IFIRMA'!I25,)))))))</f>
        <v>Nie dokonano wyboru w polu C12</v>
      </c>
      <c r="E20" s="59" t="str">
        <f aca="false">IF($C$13='BR IFIRMA'!$G$25,'BR IFIRMA'!G39,IF($C$13='BR IFIRMA'!$C$25,'BR IFIRMA'!C39,IF($C$13='BR IFIRMA'!$D$25,'BR IFIRMA'!D39,IF($C$13='BR IFIRMA'!$E$25,'BR IFIRMA'!E39,IF($C$13='BR IFIRMA'!$F$25,'BR IFIRMA'!F39,IF(C13='BR IFIRMA'!H26,'BR IFIRMA'!I25,IF(C13='BR IFIRMA'!H25,'BR IFIRMA'!I25,)))))))</f>
        <v>Nie dokonano wyboru w polu C12</v>
      </c>
      <c r="F20" s="33"/>
    </row>
    <row r="21" customFormat="false" ht="9.95" hidden="false" customHeight="true" outlineLevel="0" collapsed="false">
      <c r="A21" s="60"/>
      <c r="B21" s="61"/>
      <c r="C21" s="62"/>
      <c r="D21" s="62"/>
      <c r="E21" s="62"/>
      <c r="F21" s="63"/>
    </row>
    <row r="22" customFormat="false" ht="15.6" hidden="false" customHeight="true" outlineLevel="0" collapsed="false">
      <c r="B22" s="64"/>
      <c r="C22" s="64"/>
      <c r="D22" s="64"/>
      <c r="E22" s="64"/>
      <c r="F22" s="64"/>
    </row>
    <row r="23" customFormat="false" ht="7.5" hidden="false" customHeight="true" outlineLevel="0" collapsed="false">
      <c r="A23" s="65"/>
      <c r="B23" s="66"/>
      <c r="C23" s="67"/>
      <c r="D23" s="67"/>
      <c r="E23" s="66"/>
      <c r="F23" s="68"/>
    </row>
    <row r="24" customFormat="false" ht="34.5" hidden="false" customHeight="true" outlineLevel="0" collapsed="false">
      <c r="A24" s="69"/>
      <c r="B24" s="70" t="s">
        <v>25</v>
      </c>
      <c r="C24" s="70"/>
      <c r="D24" s="70"/>
      <c r="E24" s="70"/>
      <c r="F24" s="71"/>
      <c r="I24" s="18"/>
      <c r="J24" s="18"/>
    </row>
    <row r="25" s="76" customFormat="true" ht="14.25" hidden="false" customHeight="true" outlineLevel="0" collapsed="false">
      <c r="A25" s="69"/>
      <c r="B25" s="72"/>
      <c r="C25" s="73" t="s">
        <v>23</v>
      </c>
      <c r="D25" s="74" t="s">
        <v>21</v>
      </c>
      <c r="E25" s="75" t="s">
        <v>22</v>
      </c>
      <c r="F25" s="71"/>
      <c r="G25" s="2"/>
      <c r="H25" s="2"/>
      <c r="I25" s="1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4"/>
    </row>
    <row r="26" s="76" customFormat="true" ht="11.85" hidden="true" customHeight="true" outlineLevel="0" collapsed="false">
      <c r="A26" s="77" t="s">
        <v>26</v>
      </c>
      <c r="B26" s="78" t="s">
        <v>27</v>
      </c>
      <c r="C26" s="79" t="n">
        <f aca="false">IF(C5='BR IFIRMA'!A14,'BR IFIRMA'!C14,IF(C5='BR IFIRMA'!A15,'BR IFIRMA'!C15,IF(C5='BR IFIRMA'!A18,'BR IFIRMA'!C18,IF(C5='BR IFIRMA'!A19,'BR IFIRMA'!C19,IF(C5='BR IFIRMA'!A20,C6*34.09%,) ))))</f>
        <v>0</v>
      </c>
      <c r="D26" s="79" t="n">
        <f aca="false">IF(C5='BR IFIRMA'!A14,'BR IFIRMA'!C14,IF(C5='BR IFIRMA'!A15,'BR IFIRMA'!C15,IF(C5='BR IFIRMA'!A18,'BR IFIRMA'!C18,IF(C5='BR IFIRMA'!A19,'BR IFIRMA'!C19,IF(C5='BR IFIRMA'!A20,C6*34.09%,) ))))</f>
        <v>0</v>
      </c>
      <c r="E26" s="79" t="n">
        <f aca="false">IF(C5='BR IFIRMA'!A14,'BR IFIRMA'!C14,IF(C5='BR IFIRMA'!A15,'BR IFIRMA'!C15,IF(C5='BR IFIRMA'!A18,'BR IFIRMA'!C18,IF(C5='BR IFIRMA'!A19,'BR IFIRMA'!C19,IF(C5='BR IFIRMA'!A20,C6*34.09%,) ))))</f>
        <v>0</v>
      </c>
      <c r="F26" s="7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4"/>
    </row>
    <row r="27" s="84" customFormat="true" ht="11.85" hidden="false" customHeight="true" outlineLevel="0" collapsed="false">
      <c r="A27" s="77"/>
      <c r="B27" s="80" t="s">
        <v>28</v>
      </c>
      <c r="C27" s="81" t="str">
        <f aca="false">IF(E6='BR IFIRMA'!G11,'BR IFIRMA'!H16,C26*'BR IFIRMA'!J2)</f>
        <v>Nie dokonano wyboru w polu E6</v>
      </c>
      <c r="D27" s="81" t="str">
        <f aca="false">IF(E6='BR IFIRMA'!G11,'BR IFIRMA'!H16,C26*'BR IFIRMA'!J2)</f>
        <v>Nie dokonano wyboru w polu E6</v>
      </c>
      <c r="E27" s="81" t="str">
        <f aca="false">IF(E6='BR IFIRMA'!G11,'BR IFIRMA'!H16,C26*'BR IFIRMA'!J2)</f>
        <v>Nie dokonano wyboru w polu E6</v>
      </c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</row>
    <row r="28" s="76" customFormat="true" ht="11.85" hidden="true" customHeight="true" outlineLevel="0" collapsed="false">
      <c r="A28" s="77"/>
      <c r="B28" s="85" t="s">
        <v>29</v>
      </c>
      <c r="C28" s="86" t="str">
        <f aca="false">IF(E6='BR IFIRMA'!G11,'BR IFIRMA'!H16,(D2-C27))</f>
        <v>Nie dokonano wyboru w polu E6</v>
      </c>
      <c r="D28" s="86" t="str">
        <f aca="false">IF(E6='BR IFIRMA'!G11,'BR IFIRMA'!H16,D2-D3-D27)</f>
        <v>Nie dokonano wyboru w polu E6</v>
      </c>
      <c r="E28" s="86" t="str">
        <f aca="false">IF(E6='BR IFIRMA'!G11,'BR IFIRMA'!H16,D2-D3-E27)</f>
        <v>Nie dokonano wyboru w polu E6</v>
      </c>
      <c r="F28" s="71"/>
      <c r="G28" s="2"/>
      <c r="H28" s="2"/>
      <c r="I28" s="1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4"/>
    </row>
    <row r="29" s="76" customFormat="true" ht="11.85" hidden="true" customHeight="true" outlineLevel="0" collapsed="false">
      <c r="A29" s="77"/>
      <c r="B29" s="87" t="s">
        <v>30</v>
      </c>
      <c r="C29" s="88" t="str">
        <f aca="false">IF(E6='BR IFIRMA'!G11,'BR IFIRMA'!H16,IF(C28&lt;=60000,60%*'BR IFIRMA'!E5*9%,IF(C28&gt;300000,180%*'BR IFIRMA'!E5*9%,'BR IFIRMA'!E5*9%)))</f>
        <v>Nie dokonano wyboru w polu E6</v>
      </c>
      <c r="D29" s="88" t="str">
        <f aca="false">IF(E6='BR IFIRMA'!G11,'BR IFIRMA'!H16,IF(D28=0,'BR IFIRMA'!H16,IF((D28/'BR IFIRMA'!J2*9%)&lt;=('BR IFIRMA'!E8),('BR IFIRMA'!E8),(D28/'BR IFIRMA'!J2*9%))))</f>
        <v>Nie dokonano wyboru w polu E6</v>
      </c>
      <c r="E29" s="88" t="str">
        <f aca="false">IF(E6='BR IFIRMA'!G11,'BR IFIRMA'!H16,IF(E28=0,'BR IFIRMA'!H16,IF((E28/'BR IFIRMA'!J2*4.9%)&lt;=('BR IFIRMA'!E8),('BR IFIRMA'!E8),(E28/'BR IFIRMA'!J2*4.9%))))</f>
        <v>Nie dokonano wyboru w polu E6</v>
      </c>
      <c r="F29" s="7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4"/>
    </row>
    <row r="30" s="76" customFormat="true" ht="11.85" hidden="false" customHeight="true" outlineLevel="0" collapsed="false">
      <c r="A30" s="77"/>
      <c r="B30" s="89" t="s">
        <v>31</v>
      </c>
      <c r="C30" s="90" t="str">
        <f aca="false">IF(E6='BR IFIRMA'!G11,'BR IFIRMA'!H16,C29*'BR IFIRMA'!J2)</f>
        <v>Nie dokonano wyboru w polu E6</v>
      </c>
      <c r="D30" s="90" t="str">
        <f aca="false">IF(E6='BR IFIRMA'!G11,'BR IFIRMA'!H16,IF((D28*9%)&lt;=(9%*75%*'BR IFIRMA'!E3*'BR IFIRMA'!J2),(9%*75%*'BR IFIRMA'!E3*'BR IFIRMA'!J2),(D28*9%)))</f>
        <v>Nie dokonano wyboru w polu E6</v>
      </c>
      <c r="E30" s="90" t="str">
        <f aca="false">IF(E6='BR IFIRMA'!G11,'BR IFIRMA'!H16,IF((E28*4.9%)&lt;=(9%*75%*'BR IFIRMA'!E3*'BR IFIRMA'!J2),(9%*75%*'BR IFIRMA'!E3*'BR IFIRMA'!J2),(E28*4.9%)))</f>
        <v>Nie dokonano wyboru w polu E6</v>
      </c>
      <c r="F30" s="82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4"/>
    </row>
    <row r="31" s="76" customFormat="true" ht="11.85" hidden="false" customHeight="true" outlineLevel="0" collapsed="false">
      <c r="A31" s="91" t="s">
        <v>32</v>
      </c>
      <c r="B31" s="92" t="s">
        <v>33</v>
      </c>
      <c r="C31" s="93" t="str">
        <f aca="false">IF(E6='BR IFIRMA'!G11,'BR IFIRMA'!H16,C30*0.5)</f>
        <v>Nie dokonano wyboru w polu E6</v>
      </c>
      <c r="D31" s="94" t="s">
        <v>34</v>
      </c>
      <c r="E31" s="93" t="str">
        <f aca="false">IF(E6='BR IFIRMA'!G11,'BR IFIRMA'!H16,IF(E30&gt;='BR IFIRMA'!E6,'BR IFIRMA'!E6,E30))</f>
        <v>Nie dokonano wyboru w polu E6</v>
      </c>
      <c r="F31" s="7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4"/>
    </row>
    <row r="32" s="76" customFormat="true" ht="11.85" hidden="false" customHeight="true" outlineLevel="0" collapsed="false">
      <c r="A32" s="91"/>
      <c r="B32" s="95" t="s">
        <v>35</v>
      </c>
      <c r="C32" s="96" t="str">
        <f aca="false">IF(E6='BR IFIRMA'!G11,'BR IFIRMA'!H16,IF(D2-C27-C31&gt;0,D2-C27-C31,0))</f>
        <v>Nie dokonano wyboru w polu E6</v>
      </c>
      <c r="D32" s="96" t="str">
        <f aca="false">IF(E6='BR IFIRMA'!G11,'BR IFIRMA'!H16,IF(D2-D3-D27&gt;0,D2-D3-D27,0))</f>
        <v>Nie dokonano wyboru w polu E6</v>
      </c>
      <c r="E32" s="96" t="str">
        <f aca="false">IF(E6='BR IFIRMA'!G11,'BR IFIRMA'!H16,IF(D2-D3-E27-E31&gt;0,D2-D3-E27-E31,0))</f>
        <v>Nie dokonano wyboru w polu E6</v>
      </c>
      <c r="F32" s="7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4"/>
    </row>
    <row r="33" s="76" customFormat="true" ht="11.85" hidden="false" customHeight="true" outlineLevel="0" collapsed="false">
      <c r="A33" s="91"/>
      <c r="B33" s="89" t="s">
        <v>36</v>
      </c>
      <c r="C33" s="90" t="str">
        <f aca="false">IF(E5='BR IFIRMA'!G11,'BR IFIRMA'!F11,IF(E6='BR IFIRMA'!H1,'BR IFIRMA'!H16,ROUND(C32*E5,0)))</f>
        <v>Nie dokonano wyboru w polu E5</v>
      </c>
      <c r="D33" s="90" t="str">
        <f aca="false">IF(E6='BR IFIRMA'!G11,'BR IFIRMA'!H16,ROUND(IF(D32&gt;=120000,(10800+32%*(D32-120000)),IF(D32&gt;30000,(D32*12%-3600),0)),0))</f>
        <v>Nie dokonano wyboru w polu E6</v>
      </c>
      <c r="E33" s="90" t="str">
        <f aca="false">IF(E6='BR IFIRMA'!G11,'BR IFIRMA'!H16,E32*19%)</f>
        <v>Nie dokonano wyboru w polu E6</v>
      </c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4"/>
    </row>
    <row r="34" s="76" customFormat="true" ht="11.85" hidden="false" customHeight="true" outlineLevel="0" collapsed="false">
      <c r="A34" s="97"/>
      <c r="B34" s="89" t="s">
        <v>37</v>
      </c>
      <c r="C34" s="90" t="s">
        <v>38</v>
      </c>
      <c r="D34" s="90" t="str">
        <f aca="false">IF(E6='BR IFIRMA'!G11,'BR IFIRMA'!H16,IF(D32&gt;'BR IFIRMA'!B11,(D32-'BR IFIRMA'!B11)*'BR IFIRMA'!C11,0))</f>
        <v>Nie dokonano wyboru w polu E6</v>
      </c>
      <c r="E34" s="90" t="str">
        <f aca="false">IF(E6='BR IFIRMA'!G11,'BR IFIRMA'!H16,IF(E32&gt;'BR IFIRMA'!B11,(E32-'BR IFIRMA'!B11)*'BR IFIRMA'!C11,0))</f>
        <v>Nie dokonano wyboru w polu E6</v>
      </c>
      <c r="F34" s="82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4"/>
    </row>
    <row r="35" customFormat="false" ht="22.35" hidden="false" customHeight="true" outlineLevel="0" collapsed="false">
      <c r="A35" s="69"/>
      <c r="B35" s="98" t="s">
        <v>39</v>
      </c>
      <c r="C35" s="99" t="str">
        <f aca="false">IF(E5='BR IFIRMA'!G11,'BR IFIRMA'!F11,IF(E6='BR IFIRMA'!H1,'BR IFIRMA'!H16,C30+C33+C27))</f>
        <v>Nie dokonano wyboru w polu E5</v>
      </c>
      <c r="D35" s="99" t="str">
        <f aca="false">IF(E6='BR IFIRMA'!H1,'BR IFIRMA'!H16,D30+D33+D27+D34)</f>
        <v>Nie dokonano wyboru w polu E6</v>
      </c>
      <c r="E35" s="99" t="str">
        <f aca="false">IF(E6='BR IFIRMA'!H1,'BR IFIRMA'!H16,E30+E33+E27+E34)</f>
        <v>Nie dokonano wyboru w polu E6</v>
      </c>
      <c r="F35" s="71"/>
    </row>
    <row r="36" s="76" customFormat="true" ht="6.85" hidden="false" customHeight="true" outlineLevel="0" collapsed="false">
      <c r="A36" s="69"/>
      <c r="B36" s="100" t="s">
        <v>40</v>
      </c>
      <c r="C36" s="100"/>
      <c r="D36" s="100"/>
      <c r="E36" s="100"/>
      <c r="F36" s="7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4"/>
    </row>
    <row r="37" customFormat="false" ht="19.35" hidden="false" customHeight="true" outlineLevel="0" collapsed="false">
      <c r="A37" s="69"/>
      <c r="B37" s="101" t="s">
        <v>41</v>
      </c>
      <c r="C37" s="101"/>
      <c r="D37" s="101"/>
      <c r="E37" s="101"/>
      <c r="F37" s="71"/>
    </row>
    <row r="38" customFormat="false" ht="12.2" hidden="false" customHeight="true" outlineLevel="0" collapsed="false">
      <c r="A38" s="69"/>
      <c r="B38" s="102"/>
      <c r="C38" s="103" t="s">
        <v>23</v>
      </c>
      <c r="D38" s="103" t="s">
        <v>21</v>
      </c>
      <c r="E38" s="103" t="s">
        <v>22</v>
      </c>
      <c r="F38" s="71"/>
      <c r="J38" s="18"/>
    </row>
    <row r="39" customFormat="false" ht="19.35" hidden="false" customHeight="true" outlineLevel="0" collapsed="false">
      <c r="A39" s="69"/>
      <c r="B39" s="102" t="s">
        <v>42</v>
      </c>
      <c r="C39" s="104" t="str">
        <f aca="false">IF(E6='BR IFIRMA'!G11,'BR IFIRMA'!H16,IF(E5='BR IFIRMA'!G11,'BR IFIRMA'!F11,D2-D3-C35))</f>
        <v>Nie dokonano wyboru w polu E6</v>
      </c>
      <c r="D39" s="104" t="str">
        <f aca="false">IF(E6='BR IFIRMA'!H1,'BR IFIRMA'!H16,D2-D3-D35)</f>
        <v>Nie dokonano wyboru w polu E6</v>
      </c>
      <c r="E39" s="104" t="str">
        <f aca="false">IF(E6='BR IFIRMA'!H1,'BR IFIRMA'!H16,D2-D3-E35)</f>
        <v>Nie dokonano wyboru w polu E6</v>
      </c>
      <c r="F39" s="71"/>
    </row>
    <row r="40" customFormat="false" ht="19.35" hidden="false" customHeight="true" outlineLevel="0" collapsed="false">
      <c r="A40" s="69"/>
      <c r="B40" s="105" t="s">
        <v>43</v>
      </c>
      <c r="C40" s="106" t="str">
        <f aca="false">IF(E6='BR IFIRMA'!G11,'BR IFIRMA'!H16,IF(E5='BR IFIRMA'!G11,'BR IFIRMA'!F11,C39/'BR IFIRMA'!J2))</f>
        <v>Nie dokonano wyboru w polu E6</v>
      </c>
      <c r="D40" s="106" t="str">
        <f aca="false">IF(E6='BR IFIRMA'!H1,'BR IFIRMA'!H16,D39/'BR IFIRMA'!J2)</f>
        <v>Nie dokonano wyboru w polu E6</v>
      </c>
      <c r="E40" s="106" t="str">
        <f aca="false">IF(E6='BR IFIRMA'!H1,'BR IFIRMA'!H16,E39/'BR IFIRMA'!J2)</f>
        <v>Nie dokonano wyboru w polu E6</v>
      </c>
      <c r="F40" s="71"/>
      <c r="J40" s="18"/>
    </row>
    <row r="41" customFormat="false" ht="6.2" hidden="false" customHeight="true" outlineLevel="0" collapsed="false">
      <c r="A41" s="107"/>
      <c r="B41" s="108"/>
      <c r="C41" s="109"/>
      <c r="D41" s="109"/>
      <c r="E41" s="109"/>
      <c r="F41" s="110"/>
    </row>
    <row r="42" customFormat="false" ht="12.8" hidden="false" customHeight="false" outlineLevel="0" collapsed="false">
      <c r="B42" s="111"/>
      <c r="C42" s="4"/>
      <c r="D42" s="112"/>
      <c r="E42" s="112"/>
      <c r="F42" s="111"/>
    </row>
    <row r="43" customFormat="false" ht="12.8" hidden="false" customHeight="false" outlineLevel="0" collapsed="false">
      <c r="B43" s="113"/>
      <c r="C43" s="4"/>
      <c r="D43" s="112"/>
      <c r="E43" s="112"/>
      <c r="F43" s="111"/>
    </row>
    <row r="44" customFormat="false" ht="12.8" hidden="false" customHeight="false" outlineLevel="0" collapsed="false">
      <c r="B44" s="113"/>
      <c r="C44" s="4"/>
      <c r="D44" s="112"/>
      <c r="E44" s="112"/>
      <c r="F44" s="111"/>
    </row>
    <row r="45" customFormat="false" ht="12.8" hidden="false" customHeight="false" outlineLevel="0" collapsed="false">
      <c r="B45" s="111"/>
      <c r="C45" s="4"/>
      <c r="D45" s="112"/>
      <c r="E45" s="112"/>
      <c r="F45" s="111"/>
    </row>
    <row r="46" customFormat="false" ht="12.8" hidden="false" customHeight="false" outlineLevel="0" collapsed="false">
      <c r="B46" s="113"/>
      <c r="C46" s="4"/>
      <c r="D46" s="112"/>
      <c r="E46" s="112"/>
      <c r="F46" s="111"/>
    </row>
    <row r="47" customFormat="false" ht="12.8" hidden="false" customHeight="false" outlineLevel="0" collapsed="false">
      <c r="B47" s="113"/>
      <c r="C47" s="4"/>
      <c r="D47" s="112"/>
      <c r="E47" s="112"/>
      <c r="F47" s="111"/>
    </row>
    <row r="48" customFormat="false" ht="12.8" hidden="false" customHeight="false" outlineLevel="0" collapsed="false">
      <c r="B48" s="111"/>
      <c r="C48" s="4"/>
      <c r="D48" s="112"/>
      <c r="E48" s="112"/>
      <c r="F48" s="111"/>
    </row>
    <row r="49" customFormat="false" ht="12.8" hidden="false" customHeight="false" outlineLevel="0" collapsed="false">
      <c r="B49" s="113"/>
      <c r="C49" s="4"/>
      <c r="D49" s="112"/>
      <c r="E49" s="112"/>
      <c r="F49" s="111"/>
    </row>
    <row r="50" customFormat="false" ht="12.8" hidden="false" customHeight="false" outlineLevel="0" collapsed="false">
      <c r="B50" s="113"/>
      <c r="C50" s="4"/>
      <c r="D50" s="112"/>
      <c r="E50" s="112"/>
      <c r="F50" s="111"/>
    </row>
    <row r="51" customFormat="false" ht="12.8" hidden="false" customHeight="false" outlineLevel="0" collapsed="false">
      <c r="B51" s="111"/>
      <c r="C51" s="4"/>
      <c r="D51" s="112"/>
      <c r="E51" s="112"/>
      <c r="F51" s="111"/>
    </row>
    <row r="52" customFormat="false" ht="12.8" hidden="false" customHeight="false" outlineLevel="0" collapsed="false">
      <c r="B52" s="113"/>
      <c r="C52" s="4"/>
      <c r="D52" s="112"/>
      <c r="E52" s="112"/>
      <c r="F52" s="111"/>
    </row>
    <row r="53" customFormat="false" ht="63.1" hidden="false" customHeight="true" outlineLevel="0" collapsed="false">
      <c r="B53" s="113"/>
      <c r="C53" s="4"/>
      <c r="D53" s="112"/>
      <c r="E53" s="112"/>
      <c r="F53" s="111"/>
    </row>
    <row r="54" customFormat="false" ht="128.55" hidden="false" customHeight="true" outlineLevel="0" collapsed="false">
      <c r="B54" s="114" t="s">
        <v>44</v>
      </c>
      <c r="C54" s="114"/>
      <c r="D54" s="114"/>
      <c r="E54" s="114"/>
      <c r="F54" s="114"/>
    </row>
    <row r="55" customFormat="false" ht="12.8" hidden="false" customHeight="false" outlineLevel="0" collapsed="false">
      <c r="A55" s="2"/>
    </row>
    <row r="56" customFormat="false" ht="12.8" hidden="false" customHeight="false" outlineLevel="0" collapsed="false">
      <c r="A56" s="2"/>
    </row>
    <row r="57" customFormat="false" ht="12.8" hidden="false" customHeight="false" outlineLevel="0" collapsed="false">
      <c r="A57" s="18"/>
      <c r="B57" s="18"/>
      <c r="C57" s="18"/>
      <c r="D57" s="18"/>
      <c r="E57" s="18"/>
    </row>
    <row r="58" customFormat="false" ht="12.8" hidden="false" customHeight="false" outlineLevel="0" collapsed="false">
      <c r="A58" s="18"/>
      <c r="B58" s="18"/>
      <c r="C58" s="18"/>
      <c r="D58" s="18"/>
      <c r="E58" s="18"/>
    </row>
    <row r="59" customFormat="false" ht="12.8" hidden="false" customHeight="false" outlineLevel="0" collapsed="false">
      <c r="A59" s="18"/>
      <c r="B59" s="18"/>
      <c r="C59" s="18"/>
      <c r="D59" s="18"/>
      <c r="E59" s="18"/>
    </row>
    <row r="60" customFormat="false" ht="12.8" hidden="false" customHeight="false" outlineLevel="0" collapsed="false">
      <c r="A60" s="112"/>
      <c r="B60" s="112"/>
      <c r="C60" s="112"/>
      <c r="D60" s="112"/>
      <c r="E60" s="112"/>
      <c r="F60" s="111"/>
    </row>
    <row r="61" customFormat="false" ht="12.8" hidden="false" customHeight="false" outlineLevel="0" collapsed="false">
      <c r="B61" s="111"/>
      <c r="C61" s="4"/>
      <c r="D61" s="112"/>
      <c r="E61" s="112"/>
      <c r="F61" s="111"/>
    </row>
    <row r="62" customFormat="false" ht="12.8" hidden="false" customHeight="false" outlineLevel="0" collapsed="false">
      <c r="B62" s="113"/>
      <c r="C62" s="4"/>
      <c r="D62" s="112"/>
      <c r="E62" s="112"/>
      <c r="F62" s="111"/>
    </row>
    <row r="63" customFormat="false" ht="12.8" hidden="false" customHeight="false" outlineLevel="0" collapsed="false">
      <c r="B63" s="113"/>
      <c r="C63" s="4"/>
      <c r="D63" s="112"/>
      <c r="E63" s="112"/>
      <c r="F63" s="111"/>
    </row>
    <row r="64" customFormat="false" ht="12.8" hidden="false" customHeight="false" outlineLevel="0" collapsed="false">
      <c r="D64" s="18"/>
      <c r="E64" s="18"/>
      <c r="F64" s="111"/>
    </row>
    <row r="65" customFormat="false" ht="12.8" hidden="false" customHeight="false" outlineLevel="0" collapsed="false">
      <c r="D65" s="18"/>
      <c r="E65" s="18"/>
      <c r="F65" s="111"/>
    </row>
    <row r="66" customFormat="false" ht="12.8" hidden="false" customHeight="false" outlineLevel="0" collapsed="false">
      <c r="D66" s="18"/>
      <c r="E66" s="115"/>
      <c r="F66" s="111"/>
    </row>
    <row r="67" customFormat="false" ht="12.8" hidden="false" customHeight="false" outlineLevel="0" collapsed="false">
      <c r="D67" s="18"/>
      <c r="E67" s="18"/>
      <c r="F67" s="111"/>
    </row>
    <row r="68" customFormat="false" ht="12.8" hidden="false" customHeight="false" outlineLevel="0" collapsed="false">
      <c r="D68" s="18"/>
      <c r="E68" s="18"/>
      <c r="F68" s="111"/>
    </row>
    <row r="69" customFormat="false" ht="12.8" hidden="false" customHeight="false" outlineLevel="0" collapsed="false">
      <c r="D69" s="18"/>
      <c r="E69" s="18"/>
      <c r="F69" s="18"/>
    </row>
    <row r="70" customFormat="false" ht="12.8" hidden="false" customHeight="false" outlineLevel="0" collapsed="false">
      <c r="D70" s="18"/>
      <c r="E70" s="18"/>
      <c r="F70" s="111"/>
    </row>
    <row r="71" customFormat="false" ht="12.8" hidden="false" customHeight="false" outlineLevel="0" collapsed="false">
      <c r="D71" s="18"/>
      <c r="E71" s="18"/>
    </row>
  </sheetData>
  <mergeCells count="17">
    <mergeCell ref="A1:A3"/>
    <mergeCell ref="E1:F2"/>
    <mergeCell ref="E3:F3"/>
    <mergeCell ref="A5:A6"/>
    <mergeCell ref="F5:F6"/>
    <mergeCell ref="A9:A10"/>
    <mergeCell ref="B9:E9"/>
    <mergeCell ref="B12:E12"/>
    <mergeCell ref="A13:A14"/>
    <mergeCell ref="D13:E13"/>
    <mergeCell ref="B22:F22"/>
    <mergeCell ref="B24:E24"/>
    <mergeCell ref="A26:A30"/>
    <mergeCell ref="A31:A33"/>
    <mergeCell ref="B36:E36"/>
    <mergeCell ref="B37:E37"/>
    <mergeCell ref="B54:F54"/>
  </mergeCells>
  <dataValidations count="5">
    <dataValidation allowBlank="true" operator="equal" showDropDown="false" showErrorMessage="true" showInputMessage="false" sqref="C5" type="list">
      <formula1>'BR IFIRMA'!$A$13:$A$20</formula1>
      <formula2>0</formula2>
    </dataValidation>
    <dataValidation allowBlank="true" operator="equal" showDropDown="false" showErrorMessage="true" showInputMessage="false" sqref="E6 C10" type="list">
      <formula1>'BR IFIRMA'!$H$1:$H$13</formula1>
      <formula2>0</formula2>
    </dataValidation>
    <dataValidation allowBlank="true" operator="equal" showDropDown="false" showErrorMessage="true" showInputMessage="false" sqref="C13" type="list">
      <formula1>'BR IFIRMA'!$C$25:$H$25</formula1>
      <formula2>0</formula2>
    </dataValidation>
    <dataValidation allowBlank="true" operator="equal" showDropDown="false" showErrorMessage="true" showInputMessage="false" sqref="C14 E14" type="list">
      <formula1>'BR IFIRMA'!$E$18:$E$20</formula1>
      <formula2>0</formula2>
    </dataValidation>
    <dataValidation allowBlank="true" operator="equal" showDropDown="false" showErrorMessage="true" showInputMessage="false" sqref="E5" type="list">
      <formula1>'BR IFIRMA'!$G$2:$G$11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65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40" activeCellId="0" sqref="A40"/>
    </sheetView>
  </sheetViews>
  <sheetFormatPr defaultColWidth="11.640625" defaultRowHeight="12.8" zeroHeight="false" outlineLevelRow="0" outlineLevelCol="0"/>
  <cols>
    <col collapsed="false" customWidth="true" hidden="false" outlineLevel="0" max="4" min="1" style="116" width="12.57"/>
    <col collapsed="false" customWidth="true" hidden="false" outlineLevel="0" max="7" min="5" style="116" width="11.14"/>
    <col collapsed="false" customWidth="true" hidden="false" outlineLevel="0" max="9" min="8" style="116" width="7.15"/>
    <col collapsed="false" customWidth="true" hidden="false" outlineLevel="0" max="13" min="10" style="116" width="6.88"/>
    <col collapsed="false" customWidth="false" hidden="false" outlineLevel="0" max="64" min="14" style="116" width="11.57"/>
    <col collapsed="false" customWidth="false" hidden="false" outlineLevel="0" max="1024" min="65" style="117" width="11.63"/>
  </cols>
  <sheetData>
    <row r="1" customFormat="false" ht="14.85" hidden="false" customHeight="true" outlineLevel="0" collapsed="false">
      <c r="A1" s="118" t="s">
        <v>45</v>
      </c>
      <c r="B1" s="118"/>
      <c r="C1" s="118"/>
      <c r="D1" s="118"/>
      <c r="E1" s="119" t="s">
        <v>46</v>
      </c>
      <c r="F1" s="119"/>
      <c r="G1" s="120" t="s">
        <v>47</v>
      </c>
      <c r="H1" s="121" t="s">
        <v>8</v>
      </c>
      <c r="I1" s="122" t="s">
        <v>48</v>
      </c>
      <c r="J1" s="122"/>
      <c r="K1" s="123" t="s">
        <v>49</v>
      </c>
      <c r="L1" s="123"/>
    </row>
    <row r="2" customFormat="false" ht="10.5" hidden="false" customHeight="true" outlineLevel="0" collapsed="false">
      <c r="A2" s="124"/>
      <c r="E2" s="125" t="s">
        <v>50</v>
      </c>
      <c r="F2" s="126" t="s">
        <v>51</v>
      </c>
      <c r="G2" s="127" t="n">
        <v>0.17</v>
      </c>
      <c r="H2" s="128" t="s">
        <v>52</v>
      </c>
      <c r="I2" s="129" t="n">
        <v>12</v>
      </c>
      <c r="J2" s="129" t="n">
        <f aca="false">IF('BR IFIRMA _obliczenia szacunkowe -forma opodatkowania 2025'!E6='BR IFIRMA'!H2,'BR IFIRMA'!I2,IF('BR IFIRMA _obliczenia szacunkowe -forma opodatkowania 2025'!E6='BR IFIRMA'!H3,'BR IFIRMA'!I3,IF('BR IFIRMA _obliczenia szacunkowe -forma opodatkowania 2025'!E6='BR IFIRMA'!H4,'BR IFIRMA'!I4,IF('BR IFIRMA _obliczenia szacunkowe -forma opodatkowania 2025'!E6='BR IFIRMA'!H5,'BR IFIRMA'!I5,IF('BR IFIRMA _obliczenia szacunkowe -forma opodatkowania 2025'!E6='BR IFIRMA'!H6,'BR IFIRMA'!I6,IF('BR IFIRMA _obliczenia szacunkowe -forma opodatkowania 2025'!E6='BR IFIRMA'!H7,'BR IFIRMA'!I7,IF('BR IFIRMA _obliczenia szacunkowe -forma opodatkowania 2025'!E6='BR IFIRMA'!H8,'BR IFIRMA'!I8,IF('BR IFIRMA _obliczenia szacunkowe -forma opodatkowania 2025'!E6='BR IFIRMA'!H9,'BR IFIRMA'!I9,IF('BR IFIRMA _obliczenia szacunkowe -forma opodatkowania 2025'!E6='BR IFIRMA'!H10,'BR IFIRMA'!I10,IF('BR IFIRMA _obliczenia szacunkowe -forma opodatkowania 2025'!E6='BR IFIRMA'!H11,'BR IFIRMA'!I11,IF('BR IFIRMA _obliczenia szacunkowe -forma opodatkowania 2025'!E6='BR IFIRMA'!H12,'BR IFIRMA'!I12,IF('BR IFIRMA _obliczenia szacunkowe -forma opodatkowania 2025'!E6='BR IFIRMA'!H13,'BR IFIRMA'!I13,IF('BR IFIRMA _obliczenia szacunkowe -forma opodatkowania 2025'!E6='BR IFIRMA'!H14," ")))))))))))))</f>
        <v>0</v>
      </c>
      <c r="K2" s="130" t="n">
        <v>45708</v>
      </c>
      <c r="L2" s="131" t="str">
        <f aca="false">IF('BR IFIRMA _obliczenia szacunkowe -forma opodatkowania 2025'!C10='BR IFIRMA'!H1,'BR IFIRMA'!K14,IF('BR IFIRMA _obliczenia szacunkowe -forma opodatkowania 2025'!C10='BR IFIRMA'!H14,'BR IFIRMA'!K14,IF('BR IFIRMA _obliczenia szacunkowe -forma opodatkowania 2025'!C10='BR IFIRMA'!H2,'BR IFIRMA'!K2,IF('BR IFIRMA _obliczenia szacunkowe -forma opodatkowania 2025'!C10='BR IFIRMA'!H3,'BR IFIRMA'!K3,IF('BR IFIRMA _obliczenia szacunkowe -forma opodatkowania 2025'!C10='BR IFIRMA'!H4,'BR IFIRMA'!K4,IF('BR IFIRMA _obliczenia szacunkowe -forma opodatkowania 2025'!C10='BR IFIRMA'!H5,'BR IFIRMA'!K5,IF('BR IFIRMA _obliczenia szacunkowe -forma opodatkowania 2025'!C10='BR IFIRMA'!H6,'BR IFIRMA'!K6,IF('BR IFIRMA _obliczenia szacunkowe -forma opodatkowania 2025'!C10='BR IFIRMA'!H7,'BR IFIRMA'!K7,IF('BR IFIRMA _obliczenia szacunkowe -forma opodatkowania 2025'!C10='BR IFIRMA'!H8,'BR IFIRMA'!K8,IF('BR IFIRMA _obliczenia szacunkowe -forma opodatkowania 2025'!C10='BR IFIRMA'!H9,'BR IFIRMA'!K9,IF('BR IFIRMA _obliczenia szacunkowe -forma opodatkowania 2025'!C10='BR IFIRMA'!H10,'BR IFIRMA'!K10,IF('BR IFIRMA _obliczenia szacunkowe -forma opodatkowania 2025'!C10='BR IFIRMA'!H11,'BR IFIRMA'!K11,IF('BR IFIRMA _obliczenia szacunkowe -forma opodatkowania 2025'!C10='BR IFIRMA'!H12,'BR IFIRMA'!K12,IF('BR IFIRMA _obliczenia szacunkowe -forma opodatkowania 2025'!C10='BR IFIRMA'!H13,'BR IFIRMA'!K13))))))))))))))</f>
        <v>Nie dokonano wyboru w polu C10</v>
      </c>
    </row>
    <row r="3" customFormat="false" ht="23.1" hidden="false" customHeight="true" outlineLevel="0" collapsed="false">
      <c r="A3" s="132" t="s">
        <v>53</v>
      </c>
      <c r="B3" s="132"/>
      <c r="C3" s="133" t="s">
        <v>54</v>
      </c>
      <c r="D3" s="133"/>
      <c r="E3" s="134" t="n">
        <v>4666</v>
      </c>
      <c r="F3" s="135" t="n">
        <v>4666</v>
      </c>
      <c r="G3" s="127" t="n">
        <v>0.15</v>
      </c>
      <c r="H3" s="128" t="s">
        <v>55</v>
      </c>
      <c r="I3" s="129" t="n">
        <v>11</v>
      </c>
      <c r="K3" s="130" t="n">
        <v>45736</v>
      </c>
      <c r="L3" s="136"/>
      <c r="O3" s="134" t="s">
        <v>56</v>
      </c>
    </row>
    <row r="4" customFormat="false" ht="29.85" hidden="false" customHeight="true" outlineLevel="0" collapsed="false">
      <c r="A4" s="132" t="s">
        <v>57</v>
      </c>
      <c r="B4" s="132"/>
      <c r="C4" s="125" t="s">
        <v>58</v>
      </c>
      <c r="D4" s="125"/>
      <c r="E4" s="134" t="n">
        <v>8673</v>
      </c>
      <c r="F4" s="136"/>
      <c r="G4" s="127" t="n">
        <v>0.14</v>
      </c>
      <c r="H4" s="128" t="s">
        <v>59</v>
      </c>
      <c r="I4" s="129" t="n">
        <v>10</v>
      </c>
      <c r="K4" s="130" t="n">
        <v>45767</v>
      </c>
      <c r="L4" s="136"/>
      <c r="O4" s="137" t="s">
        <v>60</v>
      </c>
    </row>
    <row r="5" customFormat="false" ht="23.1" hidden="false" customHeight="true" outlineLevel="0" collapsed="false">
      <c r="A5" s="132" t="s">
        <v>61</v>
      </c>
      <c r="B5" s="132"/>
      <c r="C5" s="125" t="s">
        <v>62</v>
      </c>
      <c r="D5" s="125"/>
      <c r="E5" s="137" t="n">
        <v>8269.13</v>
      </c>
      <c r="F5" s="136" t="s">
        <v>63</v>
      </c>
      <c r="G5" s="127" t="n">
        <v>0.12</v>
      </c>
      <c r="H5" s="128" t="s">
        <v>64</v>
      </c>
      <c r="I5" s="129" t="n">
        <v>9</v>
      </c>
      <c r="K5" s="130" t="n">
        <v>45797</v>
      </c>
      <c r="L5" s="136"/>
    </row>
    <row r="6" customFormat="false" ht="20.45" hidden="false" customHeight="true" outlineLevel="0" collapsed="false">
      <c r="A6" s="132" t="s">
        <v>65</v>
      </c>
      <c r="B6" s="132"/>
      <c r="C6" s="133" t="s">
        <v>66</v>
      </c>
      <c r="D6" s="133"/>
      <c r="E6" s="138" t="n">
        <v>12900</v>
      </c>
      <c r="F6" s="136"/>
      <c r="G6" s="127" t="n">
        <v>0.1</v>
      </c>
      <c r="H6" s="128" t="s">
        <v>67</v>
      </c>
      <c r="I6" s="129" t="n">
        <v>8</v>
      </c>
      <c r="K6" s="130" t="n">
        <v>45828</v>
      </c>
      <c r="L6" s="136"/>
    </row>
    <row r="7" customFormat="false" ht="19.35" hidden="false" customHeight="true" outlineLevel="0" collapsed="false">
      <c r="A7" s="132"/>
      <c r="B7" s="132"/>
      <c r="C7" s="133"/>
      <c r="D7" s="133"/>
      <c r="E7" s="138"/>
      <c r="F7" s="136"/>
      <c r="G7" s="139" t="n">
        <v>0.085</v>
      </c>
      <c r="H7" s="128" t="s">
        <v>68</v>
      </c>
      <c r="I7" s="129" t="n">
        <v>7</v>
      </c>
      <c r="K7" s="130" t="n">
        <v>45858</v>
      </c>
      <c r="L7" s="136"/>
    </row>
    <row r="8" customFormat="false" ht="19.35" hidden="false" customHeight="true" outlineLevel="0" collapsed="false">
      <c r="A8" s="140" t="s">
        <v>69</v>
      </c>
      <c r="B8" s="140"/>
      <c r="C8" s="141" t="s">
        <v>70</v>
      </c>
      <c r="D8" s="141"/>
      <c r="E8" s="142" t="n">
        <f aca="false">75%*E3*9%</f>
        <v>314.955</v>
      </c>
      <c r="F8" s="143"/>
      <c r="G8" s="139" t="n">
        <v>0.055</v>
      </c>
      <c r="H8" s="128" t="s">
        <v>71</v>
      </c>
      <c r="I8" s="144" t="n">
        <v>6</v>
      </c>
      <c r="J8" s="145"/>
      <c r="K8" s="130" t="n">
        <v>45889</v>
      </c>
      <c r="L8" s="146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</row>
    <row r="9" customFormat="false" ht="19.35" hidden="false" customHeight="true" outlineLevel="0" collapsed="false">
      <c r="A9" s="116" t="s">
        <v>72</v>
      </c>
      <c r="B9" s="116" t="s">
        <v>50</v>
      </c>
      <c r="C9" s="116" t="s">
        <v>51</v>
      </c>
      <c r="D9" s="145"/>
      <c r="E9" s="147"/>
      <c r="F9" s="147"/>
      <c r="G9" s="127" t="n">
        <v>0.03</v>
      </c>
      <c r="H9" s="128" t="s">
        <v>73</v>
      </c>
      <c r="I9" s="144" t="n">
        <v>5</v>
      </c>
      <c r="J9" s="145"/>
      <c r="K9" s="130" t="n">
        <v>45920</v>
      </c>
      <c r="L9" s="146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</row>
    <row r="10" customFormat="false" ht="19.35" hidden="false" customHeight="true" outlineLevel="0" collapsed="false">
      <c r="A10" s="116" t="s">
        <v>74</v>
      </c>
      <c r="B10" s="134" t="n">
        <v>30.5</v>
      </c>
      <c r="C10" s="134" t="n">
        <v>30.5</v>
      </c>
      <c r="E10" s="147"/>
      <c r="F10" s="147"/>
      <c r="G10" s="148" t="n">
        <v>0.02</v>
      </c>
      <c r="H10" s="128" t="s">
        <v>75</v>
      </c>
      <c r="I10" s="129" t="n">
        <v>4</v>
      </c>
      <c r="K10" s="130" t="n">
        <v>45950</v>
      </c>
      <c r="L10" s="136"/>
    </row>
    <row r="11" customFormat="false" ht="19.35" hidden="false" customHeight="true" outlineLevel="0" collapsed="false">
      <c r="A11" s="116" t="s">
        <v>76</v>
      </c>
      <c r="B11" s="134" t="n">
        <v>1000000</v>
      </c>
      <c r="C11" s="149" t="n">
        <v>0.04</v>
      </c>
      <c r="E11" s="147"/>
      <c r="F11" s="145" t="s">
        <v>77</v>
      </c>
      <c r="G11" s="116" t="s">
        <v>8</v>
      </c>
      <c r="H11" s="128" t="s">
        <v>78</v>
      </c>
      <c r="I11" s="129" t="n">
        <v>3</v>
      </c>
      <c r="K11" s="130" t="n">
        <v>45981</v>
      </c>
      <c r="L11" s="136"/>
    </row>
    <row r="12" customFormat="false" ht="19.35" hidden="false" customHeight="true" outlineLevel="0" collapsed="false">
      <c r="A12" s="133" t="s">
        <v>79</v>
      </c>
      <c r="B12" s="133"/>
      <c r="C12" s="133"/>
      <c r="D12" s="133"/>
      <c r="E12" s="125" t="s">
        <v>80</v>
      </c>
      <c r="F12" s="125" t="s">
        <v>81</v>
      </c>
      <c r="G12" s="125" t="s">
        <v>82</v>
      </c>
      <c r="H12" s="128" t="s">
        <v>83</v>
      </c>
      <c r="I12" s="129" t="n">
        <v>2</v>
      </c>
      <c r="K12" s="130" t="n">
        <v>46011</v>
      </c>
      <c r="L12" s="136"/>
    </row>
    <row r="13" customFormat="false" ht="19.35" hidden="false" customHeight="true" outlineLevel="0" collapsed="false">
      <c r="A13" s="150" t="s">
        <v>8</v>
      </c>
      <c r="B13" s="151" t="s">
        <v>84</v>
      </c>
      <c r="C13" s="152" t="s">
        <v>85</v>
      </c>
      <c r="D13" s="153" t="s">
        <v>86</v>
      </c>
      <c r="E13" s="133" t="s">
        <v>87</v>
      </c>
      <c r="F13" s="133"/>
      <c r="G13" s="133"/>
      <c r="H13" s="128" t="s">
        <v>88</v>
      </c>
      <c r="I13" s="129" t="n">
        <v>1</v>
      </c>
      <c r="K13" s="130" t="n">
        <v>46022</v>
      </c>
      <c r="L13" s="136"/>
    </row>
    <row r="14" customFormat="false" ht="14.9" hidden="false" customHeight="false" outlineLevel="0" collapsed="false">
      <c r="A14" s="154" t="s">
        <v>89</v>
      </c>
      <c r="B14" s="155" t="n">
        <f aca="false">(19.52+8+1.67+2.45)/100</f>
        <v>0.3164</v>
      </c>
      <c r="C14" s="156" t="n">
        <f aca="false">60%*E4*B14</f>
        <v>1646.48232</v>
      </c>
      <c r="D14" s="156"/>
      <c r="E14" s="157" t="n">
        <v>60000</v>
      </c>
      <c r="F14" s="158" t="n">
        <f aca="false">(60%*E5)</f>
        <v>4961.478</v>
      </c>
      <c r="G14" s="159" t="n">
        <f aca="false">F14*9%</f>
        <v>446.53302</v>
      </c>
      <c r="H14" s="160"/>
      <c r="I14" s="161" t="n">
        <v>0</v>
      </c>
      <c r="J14" s="162"/>
      <c r="K14" s="163" t="s">
        <v>90</v>
      </c>
      <c r="L14" s="164"/>
    </row>
    <row r="15" customFormat="false" ht="12.8" hidden="false" customHeight="false" outlineLevel="0" collapsed="false">
      <c r="A15" s="154" t="s">
        <v>91</v>
      </c>
      <c r="B15" s="155" t="n">
        <f aca="false">(19.52+8+1.67)/100</f>
        <v>0.2919</v>
      </c>
      <c r="C15" s="156" t="n">
        <f aca="false">60%*E4*B15</f>
        <v>1518.98922</v>
      </c>
      <c r="D15" s="156"/>
      <c r="E15" s="165" t="s">
        <v>92</v>
      </c>
      <c r="F15" s="166" t="n">
        <f aca="false">E5</f>
        <v>8269.13</v>
      </c>
      <c r="G15" s="167" t="n">
        <f aca="false">F15*9%</f>
        <v>744.2217</v>
      </c>
      <c r="H15" s="147"/>
    </row>
    <row r="16" customFormat="false" ht="21.6" hidden="false" customHeight="false" outlineLevel="0" collapsed="false">
      <c r="A16" s="154" t="s">
        <v>93</v>
      </c>
      <c r="B16" s="168"/>
      <c r="C16" s="134" t="n">
        <v>0</v>
      </c>
      <c r="D16" s="169" t="n">
        <v>0</v>
      </c>
      <c r="E16" s="170" t="s">
        <v>94</v>
      </c>
      <c r="F16" s="171" t="n">
        <f aca="false">E5*180%</f>
        <v>14884.434</v>
      </c>
      <c r="G16" s="172" t="n">
        <f aca="false">F16*9%</f>
        <v>1339.59906</v>
      </c>
      <c r="H16" s="145" t="s">
        <v>95</v>
      </c>
    </row>
    <row r="17" customFormat="false" ht="21.7" hidden="false" customHeight="false" outlineLevel="0" collapsed="false">
      <c r="A17" s="154" t="s">
        <v>96</v>
      </c>
      <c r="B17" s="168"/>
      <c r="C17" s="134" t="n">
        <v>0</v>
      </c>
      <c r="D17" s="169" t="n">
        <v>0</v>
      </c>
      <c r="E17" s="170" t="s">
        <v>97</v>
      </c>
      <c r="F17" s="173"/>
      <c r="G17" s="174"/>
      <c r="H17" s="147"/>
    </row>
    <row r="18" customFormat="false" ht="28.45" hidden="false" customHeight="false" outlineLevel="0" collapsed="false">
      <c r="A18" s="154" t="s">
        <v>98</v>
      </c>
      <c r="B18" s="155" t="n">
        <f aca="false">(19.52+8+1.67+2.45)/100</f>
        <v>0.3164</v>
      </c>
      <c r="C18" s="134" t="n">
        <f aca="false">30%*E3*B18</f>
        <v>442.89672</v>
      </c>
      <c r="D18" s="169" t="n">
        <f aca="false">30%*F3*B18</f>
        <v>442.89672</v>
      </c>
      <c r="E18" s="117" t="s">
        <v>8</v>
      </c>
    </row>
    <row r="19" customFormat="false" ht="20.05" hidden="false" customHeight="false" outlineLevel="0" collapsed="false">
      <c r="A19" s="154" t="s">
        <v>99</v>
      </c>
      <c r="B19" s="155" t="n">
        <f aca="false">(19.52+8+1.67)/100</f>
        <v>0.2919</v>
      </c>
      <c r="C19" s="134" t="n">
        <f aca="false">30%*E3*B19</f>
        <v>408.60162</v>
      </c>
      <c r="D19" s="169" t="n">
        <f aca="false">30%*F3*B19</f>
        <v>408.60162</v>
      </c>
      <c r="E19" s="116" t="s">
        <v>100</v>
      </c>
      <c r="I19" s="0"/>
    </row>
    <row r="20" customFormat="false" ht="14.35" hidden="false" customHeight="false" outlineLevel="0" collapsed="false">
      <c r="A20" s="140" t="s">
        <v>101</v>
      </c>
      <c r="B20" s="175"/>
      <c r="C20" s="176"/>
      <c r="D20" s="177"/>
      <c r="E20" s="116" t="s">
        <v>102</v>
      </c>
      <c r="F20" s="116" t="s">
        <v>103</v>
      </c>
      <c r="H20" s="0"/>
    </row>
    <row r="21" customFormat="false" ht="14.85" hidden="false" customHeight="true" outlineLevel="0" collapsed="false">
      <c r="A21" s="178" t="s">
        <v>104</v>
      </c>
      <c r="B21" s="179" t="n">
        <f aca="false">30%*E3</f>
        <v>1399.8</v>
      </c>
      <c r="C21" s="125" t="s">
        <v>105</v>
      </c>
      <c r="D21" s="180" t="s">
        <v>106</v>
      </c>
      <c r="F21" s="116" t="s">
        <v>107</v>
      </c>
    </row>
    <row r="22" customFormat="false" ht="14.9" hidden="false" customHeight="false" outlineLevel="0" collapsed="false">
      <c r="A22" s="178" t="s">
        <v>108</v>
      </c>
      <c r="B22" s="179" t="n">
        <f aca="false">60%*E4</f>
        <v>5203.8</v>
      </c>
      <c r="C22" s="178" t="s">
        <v>109</v>
      </c>
      <c r="D22" s="180"/>
      <c r="E22" s="147"/>
      <c r="F22" s="147"/>
      <c r="G22" s="147"/>
    </row>
    <row r="23" customFormat="false" ht="12.8" hidden="false" customHeight="false" outlineLevel="0" collapsed="false">
      <c r="E23" s="147"/>
      <c r="F23" s="147"/>
      <c r="G23" s="147"/>
    </row>
    <row r="24" customFormat="false" ht="12.75" hidden="false" customHeight="true" outlineLevel="0" collapsed="false">
      <c r="A24" s="180" t="s">
        <v>110</v>
      </c>
      <c r="B24" s="180"/>
      <c r="C24" s="180"/>
      <c r="D24" s="180"/>
      <c r="E24" s="180"/>
      <c r="F24" s="180"/>
      <c r="G24" s="180"/>
    </row>
    <row r="25" customFormat="false" ht="36" hidden="false" customHeight="true" outlineLevel="0" collapsed="false">
      <c r="A25" s="181" t="s">
        <v>111</v>
      </c>
      <c r="B25" s="181"/>
      <c r="C25" s="181" t="s">
        <v>112</v>
      </c>
      <c r="D25" s="181" t="s">
        <v>113</v>
      </c>
      <c r="E25" s="181" t="s">
        <v>114</v>
      </c>
      <c r="F25" s="181" t="s">
        <v>115</v>
      </c>
      <c r="G25" s="182" t="s">
        <v>102</v>
      </c>
      <c r="H25" s="116" t="s">
        <v>8</v>
      </c>
      <c r="I25" s="116" t="s">
        <v>116</v>
      </c>
    </row>
    <row r="26" customFormat="false" ht="26.65" hidden="false" customHeight="true" outlineLevel="0" collapsed="false">
      <c r="A26" s="183" t="n">
        <v>2024</v>
      </c>
      <c r="B26" s="184" t="s">
        <v>21</v>
      </c>
      <c r="C26" s="181" t="s">
        <v>117</v>
      </c>
      <c r="D26" s="182" t="s">
        <v>118</v>
      </c>
      <c r="E26" s="181" t="s">
        <v>117</v>
      </c>
      <c r="F26" s="182" t="s">
        <v>118</v>
      </c>
      <c r="G26" s="182" t="s">
        <v>118</v>
      </c>
    </row>
    <row r="27" customFormat="false" ht="26.65" hidden="false" customHeight="true" outlineLevel="0" collapsed="false">
      <c r="A27" s="183"/>
      <c r="B27" s="184" t="s">
        <v>22</v>
      </c>
      <c r="C27" s="182" t="s">
        <v>102</v>
      </c>
      <c r="D27" s="182" t="s">
        <v>118</v>
      </c>
      <c r="E27" s="182" t="s">
        <v>102</v>
      </c>
      <c r="F27" s="182" t="s">
        <v>118</v>
      </c>
      <c r="G27" s="182" t="s">
        <v>118</v>
      </c>
    </row>
    <row r="28" customFormat="false" ht="26.65" hidden="false" customHeight="true" outlineLevel="0" collapsed="false">
      <c r="A28" s="183"/>
      <c r="B28" s="184" t="s">
        <v>23</v>
      </c>
      <c r="C28" s="182" t="s">
        <v>102</v>
      </c>
      <c r="D28" s="182" t="s">
        <v>102</v>
      </c>
      <c r="E28" s="182" t="s">
        <v>102</v>
      </c>
      <c r="F28" s="182" t="s">
        <v>118</v>
      </c>
      <c r="G28" s="182" t="s">
        <v>118</v>
      </c>
    </row>
    <row r="29" customFormat="false" ht="26.65" hidden="false" customHeight="true" outlineLevel="0" collapsed="false">
      <c r="A29" s="183"/>
      <c r="B29" s="184" t="s">
        <v>119</v>
      </c>
      <c r="C29" s="182" t="s">
        <v>120</v>
      </c>
      <c r="D29" s="182" t="s">
        <v>120</v>
      </c>
      <c r="E29" s="182" t="s">
        <v>118</v>
      </c>
      <c r="F29" s="182" t="s">
        <v>118</v>
      </c>
      <c r="G29" s="182" t="s">
        <v>118</v>
      </c>
    </row>
    <row r="30" customFormat="false" ht="6.2" hidden="false" customHeight="true" outlineLevel="0" collapsed="false">
      <c r="A30" s="147"/>
      <c r="B30" s="185"/>
    </row>
    <row r="31" customFormat="false" ht="26.65" hidden="false" customHeight="true" outlineLevel="0" collapsed="false">
      <c r="A31" s="183" t="n">
        <v>2025</v>
      </c>
      <c r="B31" s="184" t="s">
        <v>21</v>
      </c>
      <c r="C31" s="182" t="s">
        <v>100</v>
      </c>
      <c r="D31" s="182" t="s">
        <v>118</v>
      </c>
      <c r="E31" s="181" t="s">
        <v>117</v>
      </c>
      <c r="F31" s="182" t="s">
        <v>118</v>
      </c>
      <c r="G31" s="182" t="s">
        <v>118</v>
      </c>
    </row>
    <row r="32" customFormat="false" ht="26.65" hidden="false" customHeight="true" outlineLevel="0" collapsed="false">
      <c r="A32" s="183"/>
      <c r="B32" s="184" t="s">
        <v>22</v>
      </c>
      <c r="C32" s="182" t="s">
        <v>118</v>
      </c>
      <c r="D32" s="182" t="s">
        <v>118</v>
      </c>
      <c r="E32" s="182" t="s">
        <v>102</v>
      </c>
      <c r="F32" s="182" t="s">
        <v>118</v>
      </c>
      <c r="G32" s="182" t="s">
        <v>118</v>
      </c>
    </row>
    <row r="33" customFormat="false" ht="26.65" hidden="false" customHeight="true" outlineLevel="0" collapsed="false">
      <c r="A33" s="183"/>
      <c r="B33" s="184" t="s">
        <v>23</v>
      </c>
      <c r="C33" s="182" t="s">
        <v>102</v>
      </c>
      <c r="D33" s="182" t="s">
        <v>118</v>
      </c>
      <c r="E33" s="182" t="s">
        <v>102</v>
      </c>
      <c r="F33" s="182" t="s">
        <v>118</v>
      </c>
      <c r="G33" s="182" t="s">
        <v>118</v>
      </c>
    </row>
    <row r="34" customFormat="false" ht="26.65" hidden="false" customHeight="true" outlineLevel="0" collapsed="false">
      <c r="A34" s="183"/>
      <c r="B34" s="184" t="s">
        <v>119</v>
      </c>
      <c r="C34" s="182" t="s">
        <v>120</v>
      </c>
      <c r="D34" s="182" t="s">
        <v>118</v>
      </c>
      <c r="E34" s="182" t="s">
        <v>118</v>
      </c>
      <c r="F34" s="182" t="s">
        <v>118</v>
      </c>
      <c r="G34" s="182" t="s">
        <v>118</v>
      </c>
    </row>
    <row r="35" customFormat="false" ht="6.2" hidden="false" customHeight="true" outlineLevel="0" collapsed="false">
      <c r="A35" s="147"/>
      <c r="B35" s="185"/>
    </row>
    <row r="36" customFormat="false" ht="26.65" hidden="false" customHeight="true" outlineLevel="0" collapsed="false">
      <c r="A36" s="183" t="n">
        <v>2026</v>
      </c>
      <c r="B36" s="184" t="s">
        <v>21</v>
      </c>
      <c r="C36" s="182" t="s">
        <v>100</v>
      </c>
      <c r="D36" s="182" t="s">
        <v>118</v>
      </c>
      <c r="E36" s="181" t="s">
        <v>117</v>
      </c>
      <c r="F36" s="182" t="s">
        <v>118</v>
      </c>
      <c r="G36" s="182" t="s">
        <v>118</v>
      </c>
    </row>
    <row r="37" customFormat="false" ht="26.65" hidden="false" customHeight="true" outlineLevel="0" collapsed="false">
      <c r="A37" s="183"/>
      <c r="B37" s="184" t="s">
        <v>22</v>
      </c>
      <c r="C37" s="182" t="s">
        <v>118</v>
      </c>
      <c r="D37" s="182" t="s">
        <v>118</v>
      </c>
      <c r="E37" s="182" t="s">
        <v>102</v>
      </c>
      <c r="F37" s="182" t="s">
        <v>118</v>
      </c>
      <c r="G37" s="182" t="s">
        <v>118</v>
      </c>
    </row>
    <row r="38" customFormat="false" ht="26.65" hidden="false" customHeight="true" outlineLevel="0" collapsed="false">
      <c r="A38" s="183"/>
      <c r="B38" s="184" t="s">
        <v>23</v>
      </c>
      <c r="C38" s="182" t="s">
        <v>118</v>
      </c>
      <c r="D38" s="182" t="s">
        <v>118</v>
      </c>
      <c r="E38" s="182" t="s">
        <v>102</v>
      </c>
      <c r="F38" s="182" t="s">
        <v>118</v>
      </c>
      <c r="G38" s="182" t="s">
        <v>118</v>
      </c>
    </row>
    <row r="39" customFormat="false" ht="26.65" hidden="false" customHeight="true" outlineLevel="0" collapsed="false">
      <c r="A39" s="183"/>
      <c r="B39" s="184" t="s">
        <v>119</v>
      </c>
      <c r="C39" s="182" t="s">
        <v>100</v>
      </c>
      <c r="D39" s="182" t="s">
        <v>118</v>
      </c>
      <c r="E39" s="182" t="s">
        <v>118</v>
      </c>
      <c r="F39" s="182" t="s">
        <v>118</v>
      </c>
      <c r="G39" s="182" t="s">
        <v>118</v>
      </c>
    </row>
    <row r="40" customFormat="false" ht="21.75" hidden="false" customHeight="true" outlineLevel="0" collapsed="false">
      <c r="A40" s="133"/>
      <c r="B40" s="133"/>
      <c r="C40" s="133"/>
      <c r="D40" s="147"/>
      <c r="E40" s="186"/>
    </row>
    <row r="41" customFormat="false" ht="21.75" hidden="false" customHeight="true" outlineLevel="0" collapsed="false">
      <c r="A41" s="133" t="s">
        <v>121</v>
      </c>
      <c r="B41" s="133"/>
      <c r="C41" s="133"/>
      <c r="D41" s="147"/>
      <c r="E41" s="186"/>
    </row>
    <row r="42" customFormat="false" ht="14.85" hidden="false" customHeight="true" outlineLevel="0" collapsed="false">
      <c r="A42" s="133" t="s">
        <v>122</v>
      </c>
      <c r="B42" s="133"/>
      <c r="C42" s="133"/>
      <c r="D42" s="186"/>
    </row>
    <row r="43" customFormat="false" ht="12.8" hidden="false" customHeight="false" outlineLevel="0" collapsed="false">
      <c r="A43" s="125"/>
      <c r="C43" s="147"/>
      <c r="D43" s="186"/>
    </row>
    <row r="44" customFormat="false" ht="12.8" hidden="false" customHeight="false" outlineLevel="0" collapsed="false">
      <c r="D44" s="186"/>
    </row>
    <row r="45" customFormat="false" ht="49.7" hidden="false" customHeight="true" outlineLevel="0" collapsed="false">
      <c r="A45" s="116" t="s">
        <v>123</v>
      </c>
      <c r="B45" s="133" t="s">
        <v>124</v>
      </c>
      <c r="C45" s="133"/>
      <c r="D45" s="133"/>
      <c r="E45" s="133"/>
      <c r="F45" s="133"/>
      <c r="G45" s="133"/>
      <c r="H45" s="133"/>
      <c r="I45" s="133"/>
    </row>
    <row r="46" customFormat="false" ht="40.35" hidden="false" customHeight="true" outlineLevel="0" collapsed="false">
      <c r="A46" s="116" t="s">
        <v>125</v>
      </c>
      <c r="B46" s="133" t="s">
        <v>126</v>
      </c>
      <c r="C46" s="133"/>
      <c r="D46" s="133"/>
      <c r="E46" s="133"/>
      <c r="F46" s="133"/>
      <c r="G46" s="133"/>
      <c r="H46" s="133"/>
      <c r="I46" s="133"/>
    </row>
    <row r="47" customFormat="false" ht="40.35" hidden="false" customHeight="true" outlineLevel="0" collapsed="false">
      <c r="A47" s="116" t="s">
        <v>127</v>
      </c>
      <c r="B47" s="133" t="s">
        <v>128</v>
      </c>
      <c r="C47" s="133"/>
      <c r="D47" s="133"/>
      <c r="E47" s="133"/>
      <c r="F47" s="133"/>
      <c r="G47" s="133"/>
      <c r="H47" s="133"/>
      <c r="I47" s="133"/>
    </row>
    <row r="48" customFormat="false" ht="28.35" hidden="false" customHeight="true" outlineLevel="0" collapsed="false">
      <c r="A48" s="116" t="s">
        <v>129</v>
      </c>
      <c r="B48" s="133" t="s">
        <v>130</v>
      </c>
      <c r="C48" s="133"/>
      <c r="D48" s="133"/>
      <c r="E48" s="133"/>
      <c r="F48" s="133"/>
      <c r="G48" s="133"/>
      <c r="H48" s="133"/>
      <c r="I48" s="133"/>
    </row>
    <row r="49" customFormat="false" ht="12.8" hidden="false" customHeight="false" outlineLevel="0" collapsed="false">
      <c r="B49" s="125"/>
    </row>
    <row r="50" customFormat="false" ht="12.8" hidden="false" customHeight="false" outlineLevel="0" collapsed="false">
      <c r="B50" s="147"/>
      <c r="C50" s="147"/>
      <c r="D50" s="147"/>
      <c r="E50" s="147"/>
      <c r="F50" s="147"/>
      <c r="G50" s="147"/>
      <c r="H50" s="147"/>
    </row>
    <row r="51" customFormat="false" ht="51.6" hidden="false" customHeight="true" outlineLevel="0" collapsed="false">
      <c r="B51" s="147"/>
      <c r="C51" s="147"/>
      <c r="D51" s="147"/>
      <c r="E51" s="147"/>
      <c r="F51" s="147"/>
      <c r="G51" s="147"/>
      <c r="H51" s="147"/>
    </row>
    <row r="52" customFormat="false" ht="51.6" hidden="false" customHeight="true" outlineLevel="0" collapsed="false">
      <c r="B52" s="147"/>
      <c r="C52" s="147"/>
      <c r="D52" s="147"/>
      <c r="E52" s="147"/>
      <c r="F52" s="147"/>
      <c r="G52" s="147"/>
      <c r="H52" s="147"/>
    </row>
    <row r="53" customFormat="false" ht="51.6" hidden="false" customHeight="true" outlineLevel="0" collapsed="false">
      <c r="B53" s="147"/>
      <c r="C53" s="147"/>
      <c r="D53" s="147"/>
      <c r="E53" s="147"/>
      <c r="F53" s="147"/>
      <c r="G53" s="147"/>
      <c r="H53" s="147"/>
    </row>
    <row r="54" customFormat="false" ht="12.8" hidden="false" customHeight="false" outlineLevel="0" collapsed="false">
      <c r="B54" s="147"/>
      <c r="C54" s="147"/>
      <c r="D54" s="147"/>
      <c r="E54" s="147"/>
      <c r="F54" s="147"/>
      <c r="G54" s="147"/>
      <c r="H54" s="147"/>
    </row>
    <row r="55" customFormat="false" ht="12.8" hidden="false" customHeight="false" outlineLevel="0" collapsed="false">
      <c r="B55" s="147"/>
      <c r="C55" s="147"/>
      <c r="D55" s="147"/>
      <c r="E55" s="147"/>
      <c r="F55" s="147"/>
      <c r="G55" s="147"/>
      <c r="H55" s="147"/>
    </row>
    <row r="56" customFormat="false" ht="12.8" hidden="false" customHeight="false" outlineLevel="0" collapsed="false">
      <c r="B56" s="147"/>
      <c r="C56" s="147"/>
      <c r="D56" s="147"/>
      <c r="E56" s="147"/>
      <c r="F56" s="147"/>
      <c r="G56" s="147"/>
      <c r="H56" s="147"/>
    </row>
    <row r="57" customFormat="false" ht="12.8" hidden="false" customHeight="false" outlineLevel="0" collapsed="false">
      <c r="B57" s="147"/>
      <c r="C57" s="147"/>
      <c r="D57" s="147"/>
      <c r="E57" s="147"/>
      <c r="F57" s="147"/>
      <c r="G57" s="147"/>
      <c r="H57" s="147"/>
    </row>
    <row r="58" customFormat="false" ht="12.8" hidden="false" customHeight="false" outlineLevel="0" collapsed="false">
      <c r="B58" s="125"/>
    </row>
    <row r="59" customFormat="false" ht="12.8" hidden="false" customHeight="false" outlineLevel="0" collapsed="false">
      <c r="B59" s="125"/>
    </row>
    <row r="60" customFormat="false" ht="12.8" hidden="false" customHeight="false" outlineLevel="0" collapsed="false">
      <c r="B60" s="125"/>
    </row>
    <row r="61" customFormat="false" ht="12.75" hidden="false" customHeight="true" outlineLevel="0" collapsed="false">
      <c r="A61" s="133" t="s">
        <v>131</v>
      </c>
      <c r="B61" s="133"/>
      <c r="C61" s="133"/>
      <c r="D61" s="133"/>
      <c r="E61" s="133"/>
      <c r="F61" s="133"/>
      <c r="G61" s="133"/>
    </row>
    <row r="62" customFormat="false" ht="12.8" hidden="false" customHeight="false" outlineLevel="0" collapsed="false">
      <c r="A62" s="133"/>
      <c r="B62" s="133"/>
      <c r="C62" s="133"/>
      <c r="D62" s="133"/>
      <c r="E62" s="133"/>
      <c r="F62" s="133"/>
      <c r="G62" s="133"/>
    </row>
    <row r="63" customFormat="false" ht="12.8" hidden="false" customHeight="false" outlineLevel="0" collapsed="false">
      <c r="A63" s="133"/>
      <c r="B63" s="133"/>
      <c r="C63" s="133"/>
      <c r="D63" s="133"/>
      <c r="E63" s="133"/>
      <c r="F63" s="133"/>
      <c r="G63" s="133"/>
    </row>
    <row r="64" customFormat="false" ht="12.75" hidden="false" customHeight="true" outlineLevel="0" collapsed="false">
      <c r="A64" s="133" t="s">
        <v>132</v>
      </c>
      <c r="B64" s="133"/>
      <c r="C64" s="133"/>
      <c r="D64" s="133"/>
      <c r="E64" s="133"/>
      <c r="F64" s="133"/>
      <c r="G64" s="133"/>
    </row>
    <row r="65" customFormat="false" ht="12.8" hidden="false" customHeight="false" outlineLevel="0" collapsed="false">
      <c r="A65" s="133"/>
      <c r="B65" s="133"/>
      <c r="C65" s="133"/>
      <c r="D65" s="133"/>
      <c r="E65" s="133"/>
      <c r="F65" s="133"/>
      <c r="G65" s="133"/>
    </row>
  </sheetData>
  <sheetProtection sheet="true" password="b287" objects="true" scenarios="true"/>
  <mergeCells count="34">
    <mergeCell ref="A1:D1"/>
    <mergeCell ref="E1:F1"/>
    <mergeCell ref="I1:J1"/>
    <mergeCell ref="K1:L1"/>
    <mergeCell ref="A3:B3"/>
    <mergeCell ref="C3:D3"/>
    <mergeCell ref="A4:B4"/>
    <mergeCell ref="C4:D4"/>
    <mergeCell ref="A5:B5"/>
    <mergeCell ref="C5:D5"/>
    <mergeCell ref="A6:B7"/>
    <mergeCell ref="C6:D7"/>
    <mergeCell ref="E6:E7"/>
    <mergeCell ref="A8:B8"/>
    <mergeCell ref="C8:D8"/>
    <mergeCell ref="A12:D12"/>
    <mergeCell ref="E13:G13"/>
    <mergeCell ref="C14:D14"/>
    <mergeCell ref="C15:D15"/>
    <mergeCell ref="D21:D22"/>
    <mergeCell ref="A24:G24"/>
    <mergeCell ref="A25:B25"/>
    <mergeCell ref="A26:A29"/>
    <mergeCell ref="A31:A34"/>
    <mergeCell ref="A36:A39"/>
    <mergeCell ref="A40:C40"/>
    <mergeCell ref="A41:C41"/>
    <mergeCell ref="A42:C42"/>
    <mergeCell ref="B45:I45"/>
    <mergeCell ref="B46:I46"/>
    <mergeCell ref="B47:I47"/>
    <mergeCell ref="B48:I48"/>
    <mergeCell ref="A61:G63"/>
    <mergeCell ref="A64:G6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B3" activeCellId="0" sqref="B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17" width="20.94"/>
    <col collapsed="false" customWidth="false" hidden="false" outlineLevel="0" max="2" min="2" style="187" width="11.52"/>
    <col collapsed="false" customWidth="false" hidden="false" outlineLevel="0" max="1024" min="3" style="117" width="11.52"/>
  </cols>
  <sheetData>
    <row r="1" customFormat="false" ht="14.25" hidden="false" customHeight="true" outlineLevel="0" collapsed="false">
      <c r="A1" s="188"/>
      <c r="B1" s="189" t="s">
        <v>23</v>
      </c>
      <c r="C1" s="190" t="s">
        <v>21</v>
      </c>
      <c r="D1" s="191" t="s">
        <v>22</v>
      </c>
      <c r="E1" s="192"/>
      <c r="F1" s="192"/>
      <c r="G1" s="193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4"/>
    </row>
    <row r="2" customFormat="false" ht="12.8" hidden="false" customHeight="false" outlineLevel="0" collapsed="false">
      <c r="A2" s="117" t="s">
        <v>133</v>
      </c>
      <c r="B2" s="187" t="e">
        <f aca="false">B9-B3-B4-B5</f>
        <v>#VALUE!</v>
      </c>
      <c r="C2" s="187" t="e">
        <f aca="false">C9-C3-C4-C5</f>
        <v>#VALUE!</v>
      </c>
      <c r="D2" s="187" t="e">
        <f aca="false">D9-D3-D4-D5</f>
        <v>#VALUE!</v>
      </c>
    </row>
    <row r="3" customFormat="false" ht="12.8" hidden="false" customHeight="false" outlineLevel="0" collapsed="false">
      <c r="A3" s="117" t="s">
        <v>134</v>
      </c>
      <c r="B3" s="187" t="n">
        <f aca="false">'BR IFIRMA _obliczenia szacunkowe -forma opodatkowania 2025'!$D$3</f>
        <v>0</v>
      </c>
      <c r="C3" s="187" t="n">
        <f aca="false">'BR IFIRMA _obliczenia szacunkowe -forma opodatkowania 2025'!$D$3</f>
        <v>0</v>
      </c>
      <c r="D3" s="187" t="n">
        <f aca="false">'BR IFIRMA _obliczenia szacunkowe -forma opodatkowania 2025'!$D$3</f>
        <v>0</v>
      </c>
    </row>
    <row r="4" customFormat="false" ht="12.8" hidden="false" customHeight="false" outlineLevel="0" collapsed="false">
      <c r="A4" s="117" t="s">
        <v>135</v>
      </c>
      <c r="B4" s="195" t="str">
        <f aca="false">'BR IFIRMA _obliczenia szacunkowe -forma opodatkowania 2025'!C33</f>
        <v>Nie dokonano wyboru w polu E5</v>
      </c>
      <c r="C4" s="195" t="e">
        <f aca="false">'BR IFIRMA _obliczenia szacunkowe -forma opodatkowania 2025'!D33+'BR IFIRMA _obliczenia szacunkowe -forma opodatkowania 2025'!D34</f>
        <v>#VALUE!</v>
      </c>
      <c r="D4" s="195" t="e">
        <f aca="false">'BR IFIRMA _obliczenia szacunkowe -forma opodatkowania 2025'!E33+'BR IFIRMA _obliczenia szacunkowe -forma opodatkowania 2025'!E34</f>
        <v>#VALUE!</v>
      </c>
    </row>
    <row r="5" customFormat="false" ht="12.8" hidden="false" customHeight="false" outlineLevel="0" collapsed="false">
      <c r="A5" s="117" t="s">
        <v>26</v>
      </c>
      <c r="B5" s="187" t="e">
        <f aca="false">'BR IFIRMA _obliczenia szacunkowe -forma opodatkowania 2025'!C27+'BR IFIRMA _obliczenia szacunkowe -forma opodatkowania 2025'!C30</f>
        <v>#VALUE!</v>
      </c>
      <c r="C5" s="187" t="e">
        <f aca="false">'BR IFIRMA _obliczenia szacunkowe -forma opodatkowania 2025'!D27+'BR IFIRMA _obliczenia szacunkowe -forma opodatkowania 2025'!D30</f>
        <v>#VALUE!</v>
      </c>
      <c r="D5" s="187" t="e">
        <f aca="false">'BR IFIRMA _obliczenia szacunkowe -forma opodatkowania 2025'!E27+'BR IFIRMA _obliczenia szacunkowe -forma opodatkowania 2025'!E30</f>
        <v>#VALUE!</v>
      </c>
    </row>
    <row r="9" customFormat="false" ht="12.8" hidden="false" customHeight="false" outlineLevel="0" collapsed="false">
      <c r="A9" s="117" t="s">
        <v>136</v>
      </c>
      <c r="B9" s="187" t="n">
        <f aca="false">'BR IFIRMA _obliczenia szacunkowe -forma opodatkowania 2025'!$D$2</f>
        <v>0</v>
      </c>
      <c r="C9" s="187" t="n">
        <f aca="false">'BR IFIRMA _obliczenia szacunkowe -forma opodatkowania 2025'!$D$2</f>
        <v>0</v>
      </c>
      <c r="D9" s="187" t="n">
        <f aca="false">'BR IFIRMA _obliczenia szacunkowe -forma opodatkowania 2025'!$D$2</f>
        <v>0</v>
      </c>
    </row>
  </sheetData>
  <sheetProtection sheet="true" password="b387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2024-12-23T11:35:09Z</dcterms:created>
  <dc:creator>Katarzyna Krzemińska</dc:creator>
  <dc:description/>
  <dc:language>pl-PL</dc:language>
  <cp:lastModifiedBy>Katarzyna Krzemińska</cp:lastModifiedBy>
  <dcterms:modified xsi:type="dcterms:W3CDTF">2025-01-14T14:33:27Z</dcterms:modified>
  <cp:revision>12</cp:revision>
  <dc:subject/>
  <dc:title/>
</cp:coreProperties>
</file>